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Enrollment Management\Enrollment reports toward census\Spring 2019\"/>
    </mc:Choice>
  </mc:AlternateContent>
  <bookViews>
    <workbookView xWindow="0" yWindow="0" windowWidth="19035" windowHeight="7590"/>
  </bookViews>
  <sheets>
    <sheet name="Sheet 1" sheetId="1" r:id="rId1"/>
    <sheet name="Chk" sheetId="3" r:id="rId2"/>
  </sheets>
  <calcPr calcId="162913"/>
</workbook>
</file>

<file path=xl/calcChain.xml><?xml version="1.0" encoding="utf-8"?>
<calcChain xmlns="http://schemas.openxmlformats.org/spreadsheetml/2006/main">
  <c r="I20" i="1" l="1"/>
  <c r="I12" i="1"/>
  <c r="H12" i="1"/>
  <c r="I13" i="1"/>
  <c r="H13" i="1"/>
  <c r="I34" i="1" l="1"/>
  <c r="I32" i="1"/>
  <c r="H34" i="1"/>
  <c r="H32" i="1"/>
  <c r="I40" i="1"/>
  <c r="I38" i="1"/>
  <c r="H40" i="1"/>
  <c r="H38" i="1"/>
  <c r="C38" i="1"/>
  <c r="B38" i="1"/>
  <c r="C37" i="1"/>
  <c r="B37" i="1"/>
  <c r="C32" i="1"/>
  <c r="B32" i="1"/>
  <c r="J22" i="1" l="1"/>
  <c r="D26" i="1"/>
  <c r="I24" i="1" l="1"/>
  <c r="J35" i="1" l="1"/>
  <c r="K35" i="1" s="1"/>
  <c r="J39" i="1"/>
  <c r="K39" i="1" s="1"/>
  <c r="J41" i="1"/>
  <c r="K41" i="1" s="1"/>
  <c r="J33" i="1"/>
  <c r="K33" i="1" s="1"/>
  <c r="D40" i="1" l="1"/>
  <c r="E40" i="1" s="1"/>
  <c r="C24" i="1" l="1"/>
  <c r="D22" i="1" l="1"/>
  <c r="E22" i="1" s="1"/>
  <c r="D23" i="1" l="1"/>
  <c r="E23" i="1" s="1"/>
  <c r="B24" i="1"/>
  <c r="J48" i="1" l="1"/>
  <c r="B8" i="3"/>
  <c r="J45" i="1"/>
  <c r="B3" i="3"/>
  <c r="C3" i="3"/>
  <c r="C8" i="3"/>
  <c r="J26" i="1"/>
  <c r="D25" i="1"/>
  <c r="E25" i="1" s="1"/>
  <c r="B27" i="1" l="1"/>
  <c r="B4" i="3" s="1"/>
  <c r="H24" i="1"/>
  <c r="J46" i="1" l="1"/>
  <c r="K44" i="1"/>
  <c r="F8" i="3"/>
  <c r="F3" i="3"/>
  <c r="I27" i="1"/>
  <c r="F4" i="3" s="1"/>
  <c r="J44" i="1"/>
  <c r="E8" i="3"/>
  <c r="E3" i="3"/>
  <c r="H27" i="1"/>
  <c r="D35" i="1"/>
  <c r="E35" i="1" s="1"/>
  <c r="D34" i="1"/>
  <c r="E34" i="1" s="1"/>
  <c r="D33" i="1"/>
  <c r="E33" i="1" s="1"/>
  <c r="D32" i="1"/>
  <c r="E32" i="1" s="1"/>
  <c r="E4" i="3" l="1"/>
  <c r="J47" i="1"/>
  <c r="C36" i="1"/>
  <c r="F6" i="3" s="1"/>
  <c r="B36" i="1"/>
  <c r="E6" i="3" s="1"/>
  <c r="D21" i="1" l="1"/>
  <c r="E21" i="1" s="1"/>
  <c r="J32" i="1" l="1"/>
  <c r="K32" i="1" s="1"/>
  <c r="J34" i="1"/>
  <c r="K34" i="1" s="1"/>
  <c r="J12" i="1" l="1"/>
  <c r="K12" i="1" s="1"/>
  <c r="D41" i="1"/>
  <c r="E41" i="1" s="1"/>
  <c r="D39" i="1"/>
  <c r="E39" i="1" s="1"/>
  <c r="D38" i="1"/>
  <c r="E38" i="1" s="1"/>
  <c r="J27" i="1"/>
  <c r="K27" i="1" s="1"/>
  <c r="J25" i="1"/>
  <c r="K25" i="1" s="1"/>
  <c r="J18" i="1"/>
  <c r="K18" i="1" s="1"/>
  <c r="K46" i="1"/>
  <c r="D20" i="1"/>
  <c r="E20" i="1" s="1"/>
  <c r="D19" i="1"/>
  <c r="E19" i="1" s="1"/>
  <c r="D18" i="1"/>
  <c r="E18" i="1" s="1"/>
  <c r="D17" i="1"/>
  <c r="E17" i="1" s="1"/>
  <c r="D16" i="1"/>
  <c r="E16" i="1" s="1"/>
  <c r="D15" i="1"/>
  <c r="E15" i="1" s="1"/>
  <c r="D14" i="1"/>
  <c r="E14" i="1" s="1"/>
  <c r="D13" i="1"/>
  <c r="E13" i="1" s="1"/>
  <c r="D12" i="1"/>
  <c r="E12" i="1" s="1"/>
  <c r="D11" i="1"/>
  <c r="E11" i="1" s="1"/>
  <c r="D10" i="1"/>
  <c r="E10" i="1" s="1"/>
  <c r="D9" i="1"/>
  <c r="E9" i="1" s="1"/>
  <c r="D8" i="1"/>
  <c r="E8" i="1" s="1"/>
  <c r="D7" i="1"/>
  <c r="E7" i="1" s="1"/>
  <c r="D6" i="1"/>
  <c r="E6" i="1" s="1"/>
  <c r="D5" i="1"/>
  <c r="E5" i="1" s="1"/>
  <c r="D4" i="1"/>
  <c r="E4" i="1" s="1"/>
  <c r="J21" i="1"/>
  <c r="K21" i="1" s="1"/>
  <c r="J20" i="1"/>
  <c r="K20" i="1" s="1"/>
  <c r="J19" i="1"/>
  <c r="K19" i="1" s="1"/>
  <c r="J17" i="1"/>
  <c r="K17" i="1" s="1"/>
  <c r="J16" i="1"/>
  <c r="K16" i="1" s="1"/>
  <c r="J15" i="1"/>
  <c r="K15" i="1" s="1"/>
  <c r="J14" i="1"/>
  <c r="K14" i="1" s="1"/>
  <c r="J13" i="1"/>
  <c r="K13" i="1" s="1"/>
  <c r="J11" i="1"/>
  <c r="K11" i="1" s="1"/>
  <c r="J10" i="1"/>
  <c r="K10" i="1" s="1"/>
  <c r="J9" i="1"/>
  <c r="K9" i="1" s="1"/>
  <c r="J8" i="1"/>
  <c r="K8" i="1" s="1"/>
  <c r="J7" i="1"/>
  <c r="K7" i="1" s="1"/>
  <c r="J6" i="1"/>
  <c r="K6" i="1" s="1"/>
  <c r="J5" i="1"/>
  <c r="K5" i="1" s="1"/>
  <c r="J4" i="1"/>
  <c r="K4" i="1" s="1"/>
  <c r="J38" i="1"/>
  <c r="K38" i="1" s="1"/>
  <c r="J40" i="1"/>
  <c r="K40" i="1" s="1"/>
  <c r="J24" i="1"/>
  <c r="K24" i="1" s="1"/>
  <c r="D36" i="1"/>
  <c r="E36" i="1" s="1"/>
  <c r="D37" i="1" l="1"/>
  <c r="E37" i="1" s="1"/>
  <c r="K47" i="1"/>
  <c r="K45" i="1"/>
  <c r="K48" i="1"/>
  <c r="D24" i="1"/>
  <c r="E24" i="1" s="1"/>
  <c r="C27" i="1"/>
  <c r="C4" i="3" s="1"/>
  <c r="D27" i="1" l="1"/>
  <c r="E27" i="1" s="1"/>
</calcChain>
</file>

<file path=xl/sharedStrings.xml><?xml version="1.0" encoding="utf-8"?>
<sst xmlns="http://schemas.openxmlformats.org/spreadsheetml/2006/main" count="134" uniqueCount="97">
  <si>
    <t>Change</t>
  </si>
  <si>
    <t>%</t>
  </si>
  <si>
    <t>School</t>
  </si>
  <si>
    <t>SPEA</t>
  </si>
  <si>
    <t>Credit Hours Taught</t>
  </si>
  <si>
    <t>Headcount by Student School</t>
  </si>
  <si>
    <t>Sophomore</t>
  </si>
  <si>
    <t>Graduate</t>
  </si>
  <si>
    <t>UG Heads</t>
  </si>
  <si>
    <t>UG Credits</t>
  </si>
  <si>
    <t>Credit hour totals may be rounded in cases where a school total includes .5 credits</t>
  </si>
  <si>
    <t>Total Res Heads</t>
  </si>
  <si>
    <t>Total Res Credits</t>
  </si>
  <si>
    <t>Total NR Heads</t>
  </si>
  <si>
    <t>Total NR Credits</t>
  </si>
  <si>
    <t>IUPUC</t>
  </si>
  <si>
    <t>UG non-residents as % of total campus credits</t>
  </si>
  <si>
    <t>Total NR as % of total campus heads</t>
  </si>
  <si>
    <t>Total NR as % of total campus credits</t>
  </si>
  <si>
    <t>UG non-residents as % of total campus heads</t>
  </si>
  <si>
    <t>Dentistry</t>
  </si>
  <si>
    <t>Education</t>
  </si>
  <si>
    <t>Nursing</t>
  </si>
  <si>
    <t>Science</t>
  </si>
  <si>
    <t>University College</t>
  </si>
  <si>
    <t>Engineering-Tech</t>
  </si>
  <si>
    <t>Non-Residents as Share of Campus Totals</t>
  </si>
  <si>
    <t>Freshman</t>
  </si>
  <si>
    <t>Junior</t>
  </si>
  <si>
    <t>Senior</t>
  </si>
  <si>
    <t>Grad Non-Degree</t>
  </si>
  <si>
    <t>UG Non-Degree</t>
  </si>
  <si>
    <t>Indianapolis Total</t>
  </si>
  <si>
    <t>Indianapolis Enrollment</t>
  </si>
  <si>
    <t>McKinney Law</t>
  </si>
  <si>
    <t>Undergrads</t>
  </si>
  <si>
    <t xml:space="preserve">Herron Art  &amp; Design </t>
  </si>
  <si>
    <t>Internal School Change</t>
  </si>
  <si>
    <t>Fairbanks Public Health</t>
  </si>
  <si>
    <t>Medicine</t>
  </si>
  <si>
    <t>Tables with student level and enrollment by residency status are Indianapolis only</t>
  </si>
  <si>
    <t>Lilly Family Philanthropy</t>
  </si>
  <si>
    <t>Social Work</t>
  </si>
  <si>
    <t>Kelley Business</t>
  </si>
  <si>
    <t>Source:  IRDS Point-in-Cycle, Registrar, and UIRR Reports</t>
  </si>
  <si>
    <t>IUPUI Honors College</t>
  </si>
  <si>
    <t>IUPUI Combined#</t>
  </si>
  <si>
    <t>n/a</t>
  </si>
  <si>
    <t>Informatics &amp; Computing</t>
  </si>
  <si>
    <t>Liberal Arts</t>
  </si>
  <si>
    <t>Health &amp; Human Sci *</t>
  </si>
  <si>
    <t>IU Ft. Wayne</t>
  </si>
  <si>
    <t xml:space="preserve">**Total also adjusted for students enrolled in degrees offered through the Graduate School but who also have been distributed to schools housing their programs. Heads are counted only once in IN Total.  Credits are not affected.  </t>
  </si>
  <si>
    <t>totals in columns</t>
  </si>
  <si>
    <t>Indy+Colc</t>
  </si>
  <si>
    <t>Students Level</t>
  </si>
  <si>
    <t>Residency</t>
  </si>
  <si>
    <t>2017 Indy credits</t>
  </si>
  <si>
    <t>2018 Indy credits</t>
  </si>
  <si>
    <t>2017 Indy Heads</t>
  </si>
  <si>
    <t>2018 Indy Heads</t>
  </si>
  <si>
    <t>^ Counts are Indianapolis only</t>
  </si>
  <si>
    <t>Resident^</t>
  </si>
  <si>
    <t>Non-Resident^</t>
  </si>
  <si>
    <t>Student Level^</t>
  </si>
  <si>
    <r>
      <t xml:space="preserve">*** Notes:  While most IUPUI students pursuing graduate studies enroll through the IUPUI school that offers the degree, </t>
    </r>
    <r>
      <rPr>
        <i/>
        <sz val="8"/>
        <rFont val="Arial"/>
        <family val="2"/>
      </rPr>
      <t xml:space="preserve">GRAD </t>
    </r>
    <r>
      <rPr>
        <sz val="8"/>
        <rFont val="Arial"/>
        <family val="2"/>
      </rPr>
      <t>holds students who enroll through the IU Graduate School.  This is primarily students in Liberal Arts and Medicine but also includes some students pursuing other IU graduate degrees. In this report most degree-seeking students have been attributed to their units.</t>
    </r>
  </si>
  <si>
    <t>IU Online</t>
  </si>
  <si>
    <t>Doctoral-Practice</t>
  </si>
  <si>
    <t>Doctoral-Research</t>
  </si>
  <si>
    <t>Undistributed Grad**</t>
  </si>
  <si>
    <t>IN Total</t>
  </si>
  <si>
    <t>Spring 2019</t>
  </si>
  <si>
    <t>* Spring 2018 headcount and credit hour totals represent the sum of School of Health and Rehabilitation Sciences and School of Physical Education and Tourism Management.</t>
  </si>
  <si>
    <t>Admin Tracking Group</t>
  </si>
  <si>
    <t>#Students enrolled at multiple campuses are counted twice at this time. Does not include GRD1 enrolled at winter term. Totals will be adjusted at census. Credits are not affected.</t>
  </si>
  <si>
    <t>11/26/2018</t>
  </si>
  <si>
    <t>11/27/2017</t>
  </si>
  <si>
    <t>Office of Institutional Research and Decision Support 11/26/2018</t>
  </si>
  <si>
    <t>-24 ug; -12 grad</t>
  </si>
  <si>
    <t xml:space="preserve">+3 ug; -207 grad/prof; -2 non-degree </t>
  </si>
  <si>
    <t>-51 ug; -3 grad; -7 non-degree</t>
  </si>
  <si>
    <t>+10 non-degree</t>
  </si>
  <si>
    <t>-35 ug; -43 grad</t>
  </si>
  <si>
    <t>+40 ug; +1 grad</t>
  </si>
  <si>
    <t>+70 ug; -15 grad; +2 non-degree</t>
  </si>
  <si>
    <t>-18 ug; -5 grad; -1 non-degree</t>
  </si>
  <si>
    <t>+45 grad/prof</t>
  </si>
  <si>
    <t>-19 ug; +66 grad/prof; +6 non-degree</t>
  </si>
  <si>
    <t>-7 ug; +21 grad</t>
  </si>
  <si>
    <t>+4 ug; -57 grad</t>
  </si>
  <si>
    <t>+18 ug; +51 grad/prof</t>
  </si>
  <si>
    <t>+70 ug; +17 grad; -12 non-degree</t>
  </si>
  <si>
    <t>+23 ug; +26 grad; +1 non-degree</t>
  </si>
  <si>
    <t>+78 ug; +1,453 grad/prof</t>
  </si>
  <si>
    <t>+2 ug; -16 grad; +7 non-degree</t>
  </si>
  <si>
    <t>+0 non-degree</t>
  </si>
  <si>
    <t>-100 ug; +17 hs; -9 non-degree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</si>
</sst>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10409]#,##0;\-#,##0"/>
  </numFmts>
  <fonts count="33" x14ac:knownFonts="1">
    <font>
      <sz val="10"/>
      <name val="Arial"/>
    </font>
    <font>
      <b/>
      <sz val="10"/>
      <name val="Arial"/>
      <family val="2"/>
    </font>
    <font>
      <sz val="10"/>
      <name val="Arial"/>
      <family val="2"/>
    </font>
    <font>
      <b/>
      <sz val="14"/>
      <name val="Arial"/>
      <family val="2"/>
    </font>
    <font>
      <sz val="8"/>
      <name val="Arial"/>
      <family val="2"/>
    </font>
    <font>
      <b/>
      <sz val="12"/>
      <name val="Arial"/>
      <family val="2"/>
    </font>
    <font>
      <i/>
      <sz val="8"/>
      <name val="Arial"/>
      <family val="2"/>
    </font>
    <font>
      <sz val="12"/>
      <name val="Arial"/>
      <family val="2"/>
    </font>
    <font>
      <i/>
      <sz val="9"/>
      <name val="Calibri"/>
      <family val="2"/>
    </font>
    <font>
      <i/>
      <sz val="10"/>
      <name val="Arial"/>
      <family val="2"/>
    </font>
    <font>
      <sz val="11"/>
      <color theme="1"/>
      <name val="Calibri"/>
      <family val="2"/>
      <scheme val="minor"/>
    </font>
    <font>
      <sz val="11"/>
      <color rgb="FF000000"/>
      <name val="Calibri"/>
      <family val="2"/>
      <scheme val="minor"/>
    </font>
    <font>
      <b/>
      <sz val="9"/>
      <color theme="1"/>
      <name val="Arial"/>
      <family val="2"/>
    </font>
    <font>
      <b/>
      <sz val="10"/>
      <color rgb="FF000000"/>
      <name val="Arial"/>
      <family val="2"/>
    </font>
    <font>
      <sz val="11"/>
      <name val="Calibri"/>
      <family val="2"/>
      <scheme val="minor"/>
    </font>
    <font>
      <b/>
      <sz val="12"/>
      <name val="Calibri"/>
      <family val="2"/>
      <scheme val="minor"/>
    </font>
    <font>
      <i/>
      <sz val="10"/>
      <name val="Calibri"/>
      <family val="2"/>
      <scheme val="minor"/>
    </font>
    <font>
      <b/>
      <sz val="11"/>
      <name val="Calibri"/>
      <family val="2"/>
      <scheme val="minor"/>
    </font>
    <font>
      <sz val="11"/>
      <color rgb="FF333333"/>
      <name val="Calibri"/>
      <family val="2"/>
      <scheme val="minor"/>
    </font>
    <font>
      <sz val="10.5"/>
      <name val="Calibri"/>
      <family val="2"/>
      <scheme val="minor"/>
    </font>
    <font>
      <i/>
      <sz val="9"/>
      <name val="Calibri"/>
      <family val="2"/>
      <scheme val="minor"/>
    </font>
    <font>
      <sz val="10"/>
      <name val="Calibri"/>
      <family val="2"/>
      <scheme val="minor"/>
    </font>
    <font>
      <b/>
      <sz val="11"/>
      <color rgb="FF009900"/>
      <name val="Calibri"/>
      <family val="2"/>
      <scheme val="minor"/>
    </font>
    <font>
      <sz val="10"/>
      <color rgb="FFFF0000"/>
      <name val="Arial"/>
      <family val="2"/>
    </font>
    <font>
      <b/>
      <sz val="11"/>
      <color theme="1"/>
      <name val="Calibri"/>
      <family val="2"/>
      <scheme val="minor"/>
    </font>
    <font>
      <b/>
      <sz val="11"/>
      <color rgb="FF000000"/>
      <name val="Calibri"/>
      <family val="2"/>
      <scheme val="minor"/>
    </font>
    <font>
      <b/>
      <sz val="11"/>
      <color rgb="FFFF0000"/>
      <name val="Calibri"/>
      <family val="2"/>
      <scheme val="minor"/>
    </font>
    <font>
      <i/>
      <sz val="8"/>
      <color rgb="FFFF0000"/>
      <name val="Arial"/>
      <family val="2"/>
    </font>
    <font>
      <b/>
      <sz val="14"/>
      <color rgb="FF00B050"/>
      <name val="Arial"/>
      <family val="2"/>
    </font>
    <font>
      <sz val="14"/>
      <color rgb="FF00B050"/>
      <name val="Arial"/>
      <family val="2"/>
    </font>
    <font>
      <sz val="11"/>
      <color rgb="FFFF0000"/>
      <name val="Calibri"/>
      <family val="2"/>
      <scheme val="minor"/>
    </font>
    <font>
      <sz val="11"/>
      <color rgb="FF00B050"/>
      <name val="Calibri"/>
      <family val="2"/>
      <scheme val="minor"/>
    </font>
    <font>
      <b/>
      <sz val="11"/>
      <color rgb="FF00B05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3" tint="0.79998168889431442"/>
        <bgColor indexed="64"/>
      </patternFill>
    </fill>
  </fills>
  <borders count="46">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rgb="FF000000"/>
      </left>
      <right style="thin">
        <color rgb="FF000000"/>
      </right>
      <top style="thin">
        <color indexed="64"/>
      </top>
      <bottom style="thick">
        <color indexed="64"/>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medium">
        <color indexed="64"/>
      </left>
      <right style="thin">
        <color indexed="64"/>
      </right>
      <top/>
      <bottom/>
      <diagonal/>
    </border>
    <border>
      <left style="thin">
        <color indexed="64"/>
      </left>
      <right style="thin">
        <color indexed="64"/>
      </right>
      <top style="thin">
        <color rgb="FF000000"/>
      </top>
      <bottom style="thin">
        <color indexed="64"/>
      </bottom>
      <diagonal/>
    </border>
    <border>
      <left style="medium">
        <color indexed="64"/>
      </left>
      <right style="thin">
        <color rgb="FF000000"/>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medium">
        <color indexed="64"/>
      </top>
      <bottom/>
      <diagonal/>
    </border>
    <border>
      <left style="medium">
        <color indexed="64"/>
      </left>
      <right style="thin">
        <color indexed="64"/>
      </right>
      <top style="medium">
        <color indexed="64"/>
      </top>
      <bottom/>
      <diagonal/>
    </border>
  </borders>
  <cellStyleXfs count="3">
    <xf numFmtId="0" fontId="0" fillId="0" borderId="0"/>
    <xf numFmtId="0" fontId="10" fillId="0" borderId="0"/>
    <xf numFmtId="0" fontId="11" fillId="0" borderId="0"/>
  </cellStyleXfs>
  <cellXfs count="212">
    <xf numFmtId="0" fontId="0" fillId="0" borderId="0" xfId="0"/>
    <xf numFmtId="0" fontId="1" fillId="0" borderId="0" xfId="0" applyFont="1"/>
    <xf numFmtId="0" fontId="3" fillId="0" borderId="0" xfId="0" applyFont="1" applyAlignment="1">
      <alignment horizontal="left"/>
    </xf>
    <xf numFmtId="0" fontId="5" fillId="0" borderId="0" xfId="0" applyFont="1" applyAlignment="1">
      <alignment horizontal="left"/>
    </xf>
    <xf numFmtId="49" fontId="0" fillId="0" borderId="0" xfId="0" applyNumberFormat="1"/>
    <xf numFmtId="0" fontId="12" fillId="0" borderId="0" xfId="0" applyFont="1" applyBorder="1"/>
    <xf numFmtId="0" fontId="3" fillId="0" borderId="0" xfId="0" applyFont="1" applyAlignment="1">
      <alignment horizontal="center"/>
    </xf>
    <xf numFmtId="165" fontId="0" fillId="0" borderId="0" xfId="0" applyNumberFormat="1" applyAlignment="1">
      <alignment horizontal="center"/>
    </xf>
    <xf numFmtId="0" fontId="0" fillId="0" borderId="0" xfId="0" applyAlignment="1">
      <alignment horizontal="center"/>
    </xf>
    <xf numFmtId="3" fontId="13" fillId="0" borderId="0" xfId="0" applyNumberFormat="1" applyFont="1" applyFill="1" applyBorder="1" applyAlignment="1">
      <alignment horizontal="center" wrapText="1"/>
    </xf>
    <xf numFmtId="3" fontId="0" fillId="0" borderId="0" xfId="0" applyNumberFormat="1" applyAlignment="1">
      <alignment horizontal="center"/>
    </xf>
    <xf numFmtId="164" fontId="14" fillId="0" borderId="1" xfId="0" applyNumberFormat="1" applyFont="1" applyBorder="1" applyAlignment="1">
      <alignment horizontal="center"/>
    </xf>
    <xf numFmtId="164" fontId="14" fillId="0" borderId="2" xfId="0" applyNumberFormat="1" applyFont="1" applyBorder="1" applyAlignment="1">
      <alignment horizontal="center"/>
    </xf>
    <xf numFmtId="0" fontId="0" fillId="0" borderId="0" xfId="0" applyAlignment="1">
      <alignment vertical="center"/>
    </xf>
    <xf numFmtId="0" fontId="3" fillId="2" borderId="0" xfId="0" applyFont="1" applyFill="1" applyAlignment="1">
      <alignment horizontal="left"/>
    </xf>
    <xf numFmtId="0" fontId="1" fillId="2" borderId="0" xfId="0" applyFont="1" applyFill="1"/>
    <xf numFmtId="0" fontId="0" fillId="2" borderId="0" xfId="0" applyFill="1"/>
    <xf numFmtId="0" fontId="0" fillId="2" borderId="0" xfId="0" applyFill="1" applyBorder="1"/>
    <xf numFmtId="0" fontId="14" fillId="0" borderId="4" xfId="0" applyFont="1" applyFill="1" applyBorder="1"/>
    <xf numFmtId="0" fontId="15" fillId="3" borderId="5" xfId="0" applyFont="1" applyFill="1" applyBorder="1" applyAlignment="1">
      <alignment horizontal="center" vertical="center"/>
    </xf>
    <xf numFmtId="0" fontId="15" fillId="3" borderId="6" xfId="0" applyFont="1" applyFill="1" applyBorder="1" applyAlignment="1">
      <alignment horizontal="center" vertical="center"/>
    </xf>
    <xf numFmtId="49" fontId="16" fillId="2" borderId="7" xfId="0" applyNumberFormat="1" applyFont="1" applyFill="1" applyBorder="1" applyAlignment="1">
      <alignment vertical="top" wrapText="1"/>
    </xf>
    <xf numFmtId="49" fontId="17" fillId="3" borderId="8" xfId="0" applyNumberFormat="1" applyFont="1" applyFill="1" applyBorder="1" applyAlignment="1">
      <alignment horizontal="center"/>
    </xf>
    <xf numFmtId="164" fontId="11" fillId="2" borderId="0" xfId="0" applyNumberFormat="1" applyFont="1" applyFill="1" applyBorder="1" applyAlignment="1">
      <alignment horizontal="right" vertical="center" wrapText="1"/>
    </xf>
    <xf numFmtId="0" fontId="14" fillId="0" borderId="4" xfId="0" applyFont="1" applyFill="1" applyBorder="1" applyAlignment="1">
      <alignment vertical="center"/>
    </xf>
    <xf numFmtId="0" fontId="14" fillId="2" borderId="4" xfId="0" applyFont="1" applyFill="1" applyBorder="1" applyAlignment="1">
      <alignment vertical="center"/>
    </xf>
    <xf numFmtId="0" fontId="14" fillId="2" borderId="0" xfId="0" applyFont="1" applyFill="1" applyBorder="1"/>
    <xf numFmtId="0" fontId="14" fillId="2" borderId="0" xfId="0" applyFont="1" applyFill="1" applyBorder="1" applyAlignment="1">
      <alignment vertical="center"/>
    </xf>
    <xf numFmtId="0" fontId="0" fillId="2" borderId="0" xfId="0" applyFill="1" applyBorder="1" applyAlignment="1">
      <alignment vertical="center"/>
    </xf>
    <xf numFmtId="164" fontId="18" fillId="4" borderId="0" xfId="0" applyNumberFormat="1" applyFont="1" applyFill="1" applyBorder="1" applyAlignment="1">
      <alignment horizontal="center" wrapText="1"/>
    </xf>
    <xf numFmtId="0" fontId="4" fillId="2" borderId="0" xfId="0" applyFont="1" applyFill="1" applyBorder="1" applyAlignment="1">
      <alignment horizontal="left" wrapText="1"/>
    </xf>
    <xf numFmtId="0" fontId="4" fillId="2" borderId="0" xfId="0" applyFont="1" applyFill="1" applyBorder="1" applyAlignment="1">
      <alignment wrapText="1"/>
    </xf>
    <xf numFmtId="0" fontId="20" fillId="0" borderId="0" xfId="0" applyFont="1"/>
    <xf numFmtId="164" fontId="14" fillId="0" borderId="11" xfId="0" applyNumberFormat="1" applyFont="1" applyBorder="1" applyAlignment="1">
      <alignment horizontal="center"/>
    </xf>
    <xf numFmtId="164" fontId="14" fillId="0" borderId="12" xfId="0" applyNumberFormat="1" applyFont="1" applyBorder="1" applyAlignment="1">
      <alignment horizontal="center"/>
    </xf>
    <xf numFmtId="49" fontId="21" fillId="2" borderId="7" xfId="0" applyNumberFormat="1" applyFont="1" applyFill="1" applyBorder="1" applyAlignment="1">
      <alignment vertical="top" wrapText="1"/>
    </xf>
    <xf numFmtId="0" fontId="17" fillId="2" borderId="4" xfId="0" applyFont="1" applyFill="1" applyBorder="1"/>
    <xf numFmtId="0" fontId="17" fillId="5" borderId="13" xfId="0" applyFont="1" applyFill="1" applyBorder="1"/>
    <xf numFmtId="0" fontId="14" fillId="0" borderId="4" xfId="0" applyFont="1" applyBorder="1" applyAlignment="1">
      <alignment vertical="center"/>
    </xf>
    <xf numFmtId="0" fontId="17" fillId="3" borderId="4" xfId="0" applyFont="1" applyFill="1" applyBorder="1" applyAlignment="1">
      <alignment vertical="center"/>
    </xf>
    <xf numFmtId="3" fontId="22" fillId="2" borderId="3" xfId="0" applyNumberFormat="1" applyFont="1" applyFill="1" applyBorder="1" applyAlignment="1">
      <alignment horizontal="center" wrapText="1"/>
    </xf>
    <xf numFmtId="3" fontId="22" fillId="2" borderId="14" xfId="0" applyNumberFormat="1" applyFont="1" applyFill="1" applyBorder="1" applyAlignment="1">
      <alignment horizontal="center" wrapText="1"/>
    </xf>
    <xf numFmtId="0" fontId="14" fillId="0" borderId="16" xfId="0" applyFont="1" applyBorder="1"/>
    <xf numFmtId="0" fontId="17" fillId="0" borderId="4" xfId="0" applyFont="1" applyBorder="1"/>
    <xf numFmtId="0" fontId="17" fillId="0" borderId="13" xfId="0" applyFont="1" applyBorder="1"/>
    <xf numFmtId="0" fontId="2" fillId="0" borderId="0" xfId="0" applyFont="1"/>
    <xf numFmtId="0" fontId="14" fillId="0" borderId="4" xfId="0" applyFont="1" applyBorder="1" applyAlignment="1">
      <alignment horizontal="left" vertical="center" wrapText="1"/>
    </xf>
    <xf numFmtId="0" fontId="24" fillId="3" borderId="4" xfId="0" applyFont="1" applyFill="1" applyBorder="1" applyAlignment="1">
      <alignment horizontal="left" vertical="center" wrapText="1"/>
    </xf>
    <xf numFmtId="0" fontId="14" fillId="0" borderId="13" xfId="0" applyFont="1" applyBorder="1" applyAlignment="1">
      <alignment horizontal="left" vertical="center" wrapText="1"/>
    </xf>
    <xf numFmtId="3" fontId="11" fillId="4" borderId="9" xfId="0" applyNumberFormat="1" applyFont="1" applyFill="1" applyBorder="1" applyAlignment="1">
      <alignment horizontal="center" vertical="center" wrapText="1" readingOrder="1"/>
    </xf>
    <xf numFmtId="0" fontId="14" fillId="2" borderId="0" xfId="0" applyFont="1" applyFill="1"/>
    <xf numFmtId="0" fontId="14" fillId="0" borderId="16" xfId="0" applyFont="1" applyBorder="1" applyAlignment="1">
      <alignment vertical="center"/>
    </xf>
    <xf numFmtId="0" fontId="17" fillId="0" borderId="4" xfId="0" applyFont="1" applyBorder="1" applyAlignment="1">
      <alignment vertical="center"/>
    </xf>
    <xf numFmtId="0" fontId="17" fillId="0" borderId="13" xfId="0" applyFont="1" applyBorder="1" applyAlignment="1">
      <alignment vertical="center"/>
    </xf>
    <xf numFmtId="166" fontId="25" fillId="3" borderId="24" xfId="0" applyNumberFormat="1" applyFont="1" applyFill="1" applyBorder="1" applyAlignment="1">
      <alignment horizontal="center" vertical="center" wrapText="1" readingOrder="1"/>
    </xf>
    <xf numFmtId="166" fontId="11" fillId="0" borderId="24" xfId="0" applyNumberFormat="1" applyFont="1" applyFill="1" applyBorder="1" applyAlignment="1">
      <alignment horizontal="center" vertical="center" wrapText="1" readingOrder="1"/>
    </xf>
    <xf numFmtId="0" fontId="14" fillId="0" borderId="16" xfId="0" applyFont="1" applyFill="1" applyBorder="1"/>
    <xf numFmtId="0" fontId="17" fillId="3" borderId="17" xfId="0" applyFont="1" applyFill="1" applyBorder="1"/>
    <xf numFmtId="49" fontId="17" fillId="3" borderId="18" xfId="0" applyNumberFormat="1" applyFont="1" applyFill="1" applyBorder="1" applyAlignment="1">
      <alignment horizontal="center"/>
    </xf>
    <xf numFmtId="16" fontId="17" fillId="3" borderId="5" xfId="0" applyNumberFormat="1" applyFont="1" applyFill="1" applyBorder="1" applyAlignment="1">
      <alignment horizontal="center"/>
    </xf>
    <xf numFmtId="16" fontId="17" fillId="3" borderId="6" xfId="0" applyNumberFormat="1" applyFont="1" applyFill="1" applyBorder="1" applyAlignment="1">
      <alignment horizontal="center"/>
    </xf>
    <xf numFmtId="0" fontId="14" fillId="0" borderId="16" xfId="0" applyFont="1" applyFill="1" applyBorder="1" applyAlignment="1">
      <alignment vertical="center"/>
    </xf>
    <xf numFmtId="16" fontId="17" fillId="3" borderId="18" xfId="0" applyNumberFormat="1" applyFont="1" applyFill="1" applyBorder="1" applyAlignment="1">
      <alignment horizontal="center"/>
    </xf>
    <xf numFmtId="0" fontId="1" fillId="2" borderId="0" xfId="0" applyFont="1" applyFill="1" applyAlignment="1">
      <alignment horizontal="center"/>
    </xf>
    <xf numFmtId="3" fontId="11" fillId="0" borderId="24" xfId="0" applyNumberFormat="1" applyFont="1" applyFill="1" applyBorder="1" applyAlignment="1">
      <alignment horizontal="center" vertical="center" wrapText="1" readingOrder="1"/>
    </xf>
    <xf numFmtId="3" fontId="25" fillId="3" borderId="9" xfId="0" applyNumberFormat="1" applyFont="1" applyFill="1" applyBorder="1" applyAlignment="1">
      <alignment horizontal="center" vertical="center" wrapText="1" readingOrder="1"/>
    </xf>
    <xf numFmtId="166" fontId="25" fillId="5" borderId="25" xfId="0" applyNumberFormat="1" applyFont="1" applyFill="1" applyBorder="1" applyAlignment="1">
      <alignment horizontal="center" vertical="center" wrapText="1" readingOrder="1"/>
    </xf>
    <xf numFmtId="166" fontId="11" fillId="2" borderId="24" xfId="0" applyNumberFormat="1" applyFont="1" applyFill="1" applyBorder="1" applyAlignment="1">
      <alignment horizontal="center" vertical="center" wrapText="1" readingOrder="1"/>
    </xf>
    <xf numFmtId="166" fontId="11" fillId="0" borderId="9" xfId="1" applyNumberFormat="1" applyFont="1" applyFill="1" applyBorder="1" applyAlignment="1">
      <alignment horizontal="center" vertical="center" wrapText="1"/>
    </xf>
    <xf numFmtId="0" fontId="15" fillId="3" borderId="19" xfId="0" applyFont="1" applyFill="1" applyBorder="1" applyAlignment="1">
      <alignment vertical="center"/>
    </xf>
    <xf numFmtId="0" fontId="15" fillId="3" borderId="19" xfId="0" applyFont="1" applyFill="1" applyBorder="1"/>
    <xf numFmtId="0" fontId="15" fillId="3" borderId="5" xfId="0" applyFont="1" applyFill="1" applyBorder="1" applyAlignment="1">
      <alignment horizontal="center"/>
    </xf>
    <xf numFmtId="0" fontId="15" fillId="3" borderId="6" xfId="0" applyFont="1" applyFill="1" applyBorder="1" applyAlignment="1">
      <alignment horizontal="center"/>
    </xf>
    <xf numFmtId="1" fontId="16" fillId="2" borderId="7" xfId="0" applyNumberFormat="1" applyFont="1" applyFill="1" applyBorder="1" applyAlignment="1">
      <alignment horizontal="left" vertical="center" wrapText="1"/>
    </xf>
    <xf numFmtId="0" fontId="1" fillId="2" borderId="0" xfId="0" applyFont="1" applyFill="1" applyAlignment="1">
      <alignment horizontal="left"/>
    </xf>
    <xf numFmtId="49" fontId="1" fillId="2" borderId="0" xfId="0" applyNumberFormat="1" applyFont="1" applyFill="1" applyAlignment="1">
      <alignment horizontal="left"/>
    </xf>
    <xf numFmtId="3" fontId="30" fillId="2" borderId="9" xfId="0" applyNumberFormat="1" applyFont="1" applyFill="1" applyBorder="1" applyAlignment="1">
      <alignment horizontal="center" wrapText="1"/>
    </xf>
    <xf numFmtId="3" fontId="31" fillId="2" borderId="9" xfId="0" applyNumberFormat="1" applyFont="1" applyFill="1" applyBorder="1" applyAlignment="1">
      <alignment horizontal="center" wrapText="1"/>
    </xf>
    <xf numFmtId="3" fontId="31" fillId="2" borderId="9" xfId="0" applyNumberFormat="1" applyFont="1" applyFill="1" applyBorder="1" applyAlignment="1">
      <alignment horizontal="center" vertical="center" wrapText="1"/>
    </xf>
    <xf numFmtId="164" fontId="30" fillId="2" borderId="1" xfId="0" applyNumberFormat="1" applyFont="1" applyFill="1" applyBorder="1" applyAlignment="1">
      <alignment horizontal="center" wrapText="1"/>
    </xf>
    <xf numFmtId="164" fontId="31" fillId="2" borderId="1" xfId="0" applyNumberFormat="1" applyFont="1" applyFill="1" applyBorder="1" applyAlignment="1">
      <alignment horizontal="center" wrapText="1"/>
    </xf>
    <xf numFmtId="164" fontId="31" fillId="2" borderId="1" xfId="0" applyNumberFormat="1" applyFont="1" applyFill="1" applyBorder="1" applyAlignment="1">
      <alignment horizontal="center" vertical="center" wrapText="1"/>
    </xf>
    <xf numFmtId="164" fontId="30" fillId="2" borderId="12" xfId="0" applyNumberFormat="1" applyFont="1" applyFill="1" applyBorder="1" applyAlignment="1">
      <alignment horizontal="center" vertical="center" wrapText="1"/>
    </xf>
    <xf numFmtId="164" fontId="30" fillId="2" borderId="1" xfId="0" applyNumberFormat="1" applyFont="1" applyFill="1" applyBorder="1" applyAlignment="1">
      <alignment horizontal="center" vertical="center" wrapText="1"/>
    </xf>
    <xf numFmtId="166" fontId="30" fillId="0" borderId="9" xfId="0" applyNumberFormat="1" applyFont="1" applyFill="1" applyBorder="1" applyAlignment="1">
      <alignment horizontal="center" vertical="center" wrapText="1" readingOrder="1"/>
    </xf>
    <xf numFmtId="0" fontId="15" fillId="3" borderId="19" xfId="0" applyFont="1" applyFill="1" applyBorder="1" applyAlignment="1">
      <alignment horizontal="left" vertical="center"/>
    </xf>
    <xf numFmtId="3" fontId="31" fillId="2" borderId="3" xfId="0" applyNumberFormat="1" applyFont="1" applyFill="1" applyBorder="1" applyAlignment="1">
      <alignment horizontal="center" wrapText="1"/>
    </xf>
    <xf numFmtId="164" fontId="31" fillId="2" borderId="12" xfId="0" applyNumberFormat="1" applyFont="1" applyFill="1" applyBorder="1" applyAlignment="1">
      <alignment horizontal="center" wrapText="1"/>
    </xf>
    <xf numFmtId="0" fontId="14" fillId="0" borderId="16" xfId="0" applyFont="1" applyFill="1" applyBorder="1" applyAlignment="1">
      <alignment horizontal="left" vertical="center" wrapText="1"/>
    </xf>
    <xf numFmtId="0" fontId="14" fillId="0" borderId="4" xfId="0" applyFont="1" applyFill="1" applyBorder="1" applyAlignment="1">
      <alignment horizontal="left" vertical="center" wrapText="1"/>
    </xf>
    <xf numFmtId="3" fontId="14" fillId="0" borderId="11" xfId="0" applyNumberFormat="1" applyFont="1" applyFill="1" applyBorder="1" applyAlignment="1">
      <alignment horizontal="center" vertical="center"/>
    </xf>
    <xf numFmtId="3" fontId="14" fillId="0" borderId="9" xfId="0" applyNumberFormat="1" applyFont="1" applyFill="1" applyBorder="1" applyAlignment="1">
      <alignment horizontal="center" vertical="center" wrapText="1"/>
    </xf>
    <xf numFmtId="3" fontId="17" fillId="0" borderId="9" xfId="0" applyNumberFormat="1" applyFont="1" applyFill="1" applyBorder="1" applyAlignment="1">
      <alignment horizontal="center" vertical="center"/>
    </xf>
    <xf numFmtId="3" fontId="17" fillId="0" borderId="10" xfId="0" applyNumberFormat="1" applyFont="1" applyFill="1" applyBorder="1" applyAlignment="1">
      <alignment horizontal="center" vertical="center"/>
    </xf>
    <xf numFmtId="3" fontId="23" fillId="0" borderId="0" xfId="0" applyNumberFormat="1" applyFont="1" applyFill="1" applyAlignment="1">
      <alignment horizontal="center"/>
    </xf>
    <xf numFmtId="3" fontId="14" fillId="0" borderId="11" xfId="0" applyNumberFormat="1" applyFont="1" applyFill="1" applyBorder="1" applyAlignment="1">
      <alignment horizontal="center"/>
    </xf>
    <xf numFmtId="3" fontId="14" fillId="0" borderId="9" xfId="0" applyNumberFormat="1" applyFont="1" applyFill="1" applyBorder="1" applyAlignment="1">
      <alignment horizontal="center"/>
    </xf>
    <xf numFmtId="3" fontId="17" fillId="0" borderId="9" xfId="0" applyNumberFormat="1" applyFont="1" applyFill="1" applyBorder="1" applyAlignment="1">
      <alignment horizontal="center"/>
    </xf>
    <xf numFmtId="3" fontId="17" fillId="0" borderId="10" xfId="0" applyNumberFormat="1" applyFont="1" applyFill="1" applyBorder="1" applyAlignment="1">
      <alignment horizontal="center"/>
    </xf>
    <xf numFmtId="3" fontId="2" fillId="0" borderId="0" xfId="0" applyNumberFormat="1" applyFont="1" applyFill="1" applyAlignment="1">
      <alignment horizontal="center"/>
    </xf>
    <xf numFmtId="3" fontId="14" fillId="0" borderId="9" xfId="0" applyNumberFormat="1" applyFont="1" applyFill="1" applyBorder="1" applyAlignment="1">
      <alignment horizontal="center" vertical="center"/>
    </xf>
    <xf numFmtId="0" fontId="15" fillId="3" borderId="27" xfId="0" applyFont="1" applyFill="1" applyBorder="1" applyAlignment="1">
      <alignment horizontal="center" vertical="center"/>
    </xf>
    <xf numFmtId="0" fontId="15" fillId="3" borderId="28" xfId="0" applyFont="1" applyFill="1" applyBorder="1" applyAlignment="1">
      <alignment horizontal="center" vertical="center"/>
    </xf>
    <xf numFmtId="0" fontId="17" fillId="5" borderId="31" xfId="0" applyFont="1" applyFill="1" applyBorder="1"/>
    <xf numFmtId="3" fontId="17" fillId="5" borderId="32" xfId="0" applyNumberFormat="1" applyFont="1" applyFill="1" applyBorder="1" applyAlignment="1">
      <alignment horizontal="center" vertical="center" wrapText="1" readingOrder="1"/>
    </xf>
    <xf numFmtId="0" fontId="23" fillId="0" borderId="8" xfId="0" applyFont="1" applyBorder="1" applyAlignment="1">
      <alignment horizontal="center"/>
    </xf>
    <xf numFmtId="0" fontId="23" fillId="0" borderId="34" xfId="0" applyFont="1" applyBorder="1" applyAlignment="1">
      <alignment horizontal="center"/>
    </xf>
    <xf numFmtId="0" fontId="14" fillId="2" borderId="35" xfId="0" applyFont="1" applyFill="1" applyBorder="1"/>
    <xf numFmtId="0" fontId="17" fillId="0" borderId="26" xfId="0" applyFont="1" applyFill="1" applyBorder="1" applyAlignment="1">
      <alignment vertical="center"/>
    </xf>
    <xf numFmtId="0" fontId="0" fillId="0" borderId="0" xfId="0" applyAlignment="1">
      <alignment horizontal="center" vertical="center"/>
    </xf>
    <xf numFmtId="49" fontId="20" fillId="0" borderId="22" xfId="0" applyNumberFormat="1" applyFont="1" applyBorder="1" applyAlignment="1">
      <alignment horizontal="right"/>
    </xf>
    <xf numFmtId="0" fontId="0" fillId="0" borderId="38" xfId="0" applyBorder="1" applyAlignment="1">
      <alignment vertical="center" wrapText="1"/>
    </xf>
    <xf numFmtId="166" fontId="32" fillId="3" borderId="9" xfId="0" applyNumberFormat="1" applyFont="1" applyFill="1" applyBorder="1" applyAlignment="1">
      <alignment horizontal="center" vertical="center" wrapText="1" readingOrder="1"/>
    </xf>
    <xf numFmtId="164" fontId="32" fillId="3" borderId="1" xfId="0" applyNumberFormat="1" applyFont="1" applyFill="1" applyBorder="1" applyAlignment="1">
      <alignment horizontal="center" vertical="center" wrapText="1"/>
    </xf>
    <xf numFmtId="166" fontId="31" fillId="0" borderId="9" xfId="0" applyNumberFormat="1" applyFont="1" applyFill="1" applyBorder="1" applyAlignment="1">
      <alignment horizontal="center" vertical="center" wrapText="1" readingOrder="1"/>
    </xf>
    <xf numFmtId="164" fontId="31" fillId="0" borderId="9" xfId="0" applyNumberFormat="1" applyFont="1" applyBorder="1" applyAlignment="1">
      <alignment horizontal="center" vertical="center" wrapText="1" readingOrder="1"/>
    </xf>
    <xf numFmtId="3" fontId="14" fillId="0" borderId="9" xfId="0" applyNumberFormat="1" applyFont="1" applyBorder="1" applyAlignment="1">
      <alignment horizontal="center"/>
    </xf>
    <xf numFmtId="3" fontId="14" fillId="0" borderId="21" xfId="0" applyNumberFormat="1" applyFont="1" applyBorder="1" applyAlignment="1">
      <alignment horizontal="center"/>
    </xf>
    <xf numFmtId="3" fontId="26" fillId="0" borderId="9" xfId="0" applyNumberFormat="1" applyFont="1" applyFill="1" applyBorder="1" applyAlignment="1">
      <alignment horizontal="center" vertical="center" wrapText="1"/>
    </xf>
    <xf numFmtId="164" fontId="26" fillId="0" borderId="7" xfId="0" applyNumberFormat="1" applyFont="1" applyFill="1" applyBorder="1" applyAlignment="1">
      <alignment horizontal="center" vertical="center" wrapText="1"/>
    </xf>
    <xf numFmtId="49" fontId="14" fillId="0" borderId="7" xfId="0" applyNumberFormat="1" applyFont="1" applyFill="1" applyBorder="1" applyAlignment="1">
      <alignment horizontal="left" vertical="center"/>
    </xf>
    <xf numFmtId="49" fontId="14" fillId="0" borderId="7" xfId="0" applyNumberFormat="1" applyFont="1" applyFill="1" applyBorder="1" applyAlignment="1">
      <alignment horizontal="left" vertical="center" wrapText="1"/>
    </xf>
    <xf numFmtId="49" fontId="19" fillId="0" borderId="7" xfId="0" applyNumberFormat="1" applyFont="1" applyFill="1" applyBorder="1" applyAlignment="1">
      <alignment horizontal="left" vertical="center" wrapText="1"/>
    </xf>
    <xf numFmtId="49" fontId="14" fillId="0" borderId="20" xfId="0" applyNumberFormat="1" applyFont="1" applyFill="1" applyBorder="1" applyAlignment="1">
      <alignment horizontal="left" vertical="center" wrapText="1"/>
    </xf>
    <xf numFmtId="49" fontId="19" fillId="0" borderId="20" xfId="0" applyNumberFormat="1" applyFont="1" applyFill="1" applyBorder="1" applyAlignment="1">
      <alignment horizontal="left" vertical="center" wrapText="1"/>
    </xf>
    <xf numFmtId="3" fontId="11" fillId="0" borderId="0" xfId="0" applyNumberFormat="1" applyFont="1" applyFill="1" applyBorder="1" applyAlignment="1">
      <alignment horizontal="center" vertical="center" wrapText="1" readingOrder="1"/>
    </xf>
    <xf numFmtId="3" fontId="11" fillId="0" borderId="39" xfId="0" applyNumberFormat="1" applyFont="1" applyFill="1" applyBorder="1" applyAlignment="1">
      <alignment horizontal="center" vertical="center" wrapText="1" readingOrder="1"/>
    </xf>
    <xf numFmtId="0" fontId="17" fillId="3" borderId="23" xfId="0" applyFont="1" applyFill="1" applyBorder="1"/>
    <xf numFmtId="164" fontId="11" fillId="2" borderId="35" xfId="0" applyNumberFormat="1" applyFont="1" applyFill="1" applyBorder="1" applyAlignment="1">
      <alignment horizontal="center" vertical="center" wrapText="1"/>
    </xf>
    <xf numFmtId="3" fontId="32" fillId="5" borderId="29" xfId="0" applyNumberFormat="1" applyFont="1" applyFill="1" applyBorder="1" applyAlignment="1">
      <alignment horizontal="center" vertical="center" wrapText="1"/>
    </xf>
    <xf numFmtId="164" fontId="32" fillId="5" borderId="30" xfId="0" applyNumberFormat="1" applyFont="1" applyFill="1" applyBorder="1" applyAlignment="1">
      <alignment horizontal="center" vertical="center" wrapText="1"/>
    </xf>
    <xf numFmtId="3" fontId="30" fillId="2" borderId="9" xfId="0" applyNumberFormat="1" applyFont="1" applyFill="1" applyBorder="1" applyAlignment="1">
      <alignment horizontal="center" vertical="center" wrapText="1"/>
    </xf>
    <xf numFmtId="166" fontId="31" fillId="0" borderId="10" xfId="0" applyNumberFormat="1" applyFont="1" applyFill="1" applyBorder="1" applyAlignment="1">
      <alignment horizontal="center" vertical="center" wrapText="1" readingOrder="1"/>
    </xf>
    <xf numFmtId="164" fontId="31" fillId="2" borderId="2" xfId="0" applyNumberFormat="1" applyFont="1" applyFill="1" applyBorder="1" applyAlignment="1">
      <alignment horizontal="center" vertical="center" wrapText="1"/>
    </xf>
    <xf numFmtId="164" fontId="30" fillId="0" borderId="9" xfId="0" applyNumberFormat="1" applyFont="1" applyBorder="1" applyAlignment="1">
      <alignment horizontal="center" vertical="center" wrapText="1" readingOrder="1"/>
    </xf>
    <xf numFmtId="3" fontId="14" fillId="0" borderId="37" xfId="0" applyNumberFormat="1" applyFont="1" applyBorder="1" applyAlignment="1">
      <alignment horizontal="center"/>
    </xf>
    <xf numFmtId="3" fontId="14" fillId="0" borderId="36" xfId="0" applyNumberFormat="1" applyFont="1" applyBorder="1" applyAlignment="1">
      <alignment horizontal="center"/>
    </xf>
    <xf numFmtId="49" fontId="0" fillId="0" borderId="42" xfId="0" applyNumberFormat="1" applyBorder="1"/>
    <xf numFmtId="3" fontId="32" fillId="2" borderId="9" xfId="0" applyNumberFormat="1" applyFont="1" applyFill="1" applyBorder="1" applyAlignment="1">
      <alignment horizontal="center" wrapText="1"/>
    </xf>
    <xf numFmtId="164" fontId="32" fillId="2" borderId="1" xfId="0" applyNumberFormat="1" applyFont="1" applyFill="1" applyBorder="1" applyAlignment="1">
      <alignment horizontal="center" vertical="center" wrapText="1"/>
    </xf>
    <xf numFmtId="0" fontId="0" fillId="0" borderId="0" xfId="0" applyAlignment="1">
      <alignment vertical="top" wrapText="1"/>
    </xf>
    <xf numFmtId="3" fontId="32" fillId="0" borderId="9" xfId="0" applyNumberFormat="1" applyFont="1" applyFill="1" applyBorder="1" applyAlignment="1">
      <alignment horizontal="center" vertical="center" wrapText="1"/>
    </xf>
    <xf numFmtId="0" fontId="17" fillId="3" borderId="0" xfId="0" applyFont="1" applyFill="1"/>
    <xf numFmtId="1" fontId="11" fillId="0" borderId="25" xfId="0" applyNumberFormat="1" applyFont="1" applyFill="1" applyBorder="1" applyAlignment="1">
      <alignment horizontal="center" vertical="center" wrapText="1" readingOrder="1"/>
    </xf>
    <xf numFmtId="1" fontId="17" fillId="3" borderId="43" xfId="0" applyNumberFormat="1" applyFont="1" applyFill="1" applyBorder="1" applyAlignment="1">
      <alignment horizontal="center"/>
    </xf>
    <xf numFmtId="1" fontId="17" fillId="3" borderId="37" xfId="0" applyNumberFormat="1" applyFont="1" applyFill="1" applyBorder="1" applyAlignment="1">
      <alignment horizontal="center"/>
    </xf>
    <xf numFmtId="3" fontId="14" fillId="0" borderId="0" xfId="0" applyNumberFormat="1" applyFont="1" applyAlignment="1">
      <alignment horizontal="center"/>
    </xf>
    <xf numFmtId="3" fontId="17" fillId="0" borderId="10" xfId="0" applyNumberFormat="1" applyFont="1" applyBorder="1" applyAlignment="1">
      <alignment horizontal="center"/>
    </xf>
    <xf numFmtId="3" fontId="26" fillId="2" borderId="9" xfId="0" applyNumberFormat="1" applyFont="1" applyFill="1" applyBorder="1" applyAlignment="1">
      <alignment horizontal="center" wrapText="1"/>
    </xf>
    <xf numFmtId="164" fontId="26" fillId="2" borderId="1" xfId="0" applyNumberFormat="1" applyFont="1" applyFill="1" applyBorder="1" applyAlignment="1">
      <alignment horizontal="center" wrapText="1"/>
    </xf>
    <xf numFmtId="3" fontId="30" fillId="0" borderId="9" xfId="0" applyNumberFormat="1" applyFont="1" applyFill="1" applyBorder="1" applyAlignment="1">
      <alignment horizontal="center" wrapText="1"/>
    </xf>
    <xf numFmtId="164" fontId="30" fillId="0" borderId="1" xfId="0" applyNumberFormat="1" applyFont="1" applyFill="1" applyBorder="1" applyAlignment="1">
      <alignment horizontal="center" wrapText="1"/>
    </xf>
    <xf numFmtId="0" fontId="4" fillId="0" borderId="33" xfId="0" applyFont="1" applyFill="1" applyBorder="1" applyAlignment="1">
      <alignment vertical="center" wrapText="1"/>
    </xf>
    <xf numFmtId="0" fontId="4" fillId="0" borderId="38" xfId="0" applyFont="1" applyFill="1" applyBorder="1" applyAlignment="1">
      <alignment vertical="center" wrapText="1"/>
    </xf>
    <xf numFmtId="3" fontId="32" fillId="2" borderId="3" xfId="0" applyNumberFormat="1" applyFont="1" applyFill="1" applyBorder="1" applyAlignment="1">
      <alignment horizontal="center" vertical="center" wrapText="1"/>
    </xf>
    <xf numFmtId="164" fontId="32" fillId="2" borderId="12" xfId="0" applyNumberFormat="1" applyFont="1" applyFill="1" applyBorder="1" applyAlignment="1">
      <alignment horizontal="center" vertical="center" wrapText="1"/>
    </xf>
    <xf numFmtId="3" fontId="32" fillId="2" borderId="14" xfId="0" applyNumberFormat="1" applyFont="1" applyFill="1" applyBorder="1" applyAlignment="1">
      <alignment horizontal="center" vertical="center" wrapText="1"/>
    </xf>
    <xf numFmtId="164" fontId="32" fillId="2" borderId="15" xfId="0" applyNumberFormat="1" applyFont="1" applyFill="1" applyBorder="1" applyAlignment="1">
      <alignment horizontal="center" vertical="center" wrapText="1"/>
    </xf>
    <xf numFmtId="3" fontId="32" fillId="3" borderId="9" xfId="0" applyNumberFormat="1" applyFont="1" applyFill="1" applyBorder="1" applyAlignment="1">
      <alignment horizontal="center" vertical="center" wrapText="1"/>
    </xf>
    <xf numFmtId="0" fontId="14" fillId="0" borderId="40" xfId="0" applyFont="1" applyBorder="1"/>
    <xf numFmtId="3" fontId="31" fillId="0" borderId="9" xfId="0" applyNumberFormat="1" applyFont="1" applyFill="1" applyBorder="1" applyAlignment="1">
      <alignment horizontal="center" wrapText="1"/>
    </xf>
    <xf numFmtId="164" fontId="31" fillId="0" borderId="1" xfId="0" applyNumberFormat="1" applyFont="1" applyFill="1" applyBorder="1" applyAlignment="1">
      <alignment horizontal="center" wrapText="1"/>
    </xf>
    <xf numFmtId="3" fontId="32" fillId="3" borderId="9" xfId="0" applyNumberFormat="1" applyFont="1" applyFill="1" applyBorder="1" applyAlignment="1">
      <alignment horizontal="center" wrapText="1"/>
    </xf>
    <xf numFmtId="164" fontId="32" fillId="3" borderId="1" xfId="0" applyNumberFormat="1" applyFont="1" applyFill="1" applyBorder="1" applyAlignment="1">
      <alignment horizontal="center" wrapText="1"/>
    </xf>
    <xf numFmtId="3" fontId="32" fillId="5" borderId="10" xfId="0" applyNumberFormat="1" applyFont="1" applyFill="1" applyBorder="1" applyAlignment="1">
      <alignment horizontal="center" wrapText="1"/>
    </xf>
    <xf numFmtId="164" fontId="32" fillId="5" borderId="2" xfId="0" applyNumberFormat="1" applyFont="1" applyFill="1" applyBorder="1" applyAlignment="1">
      <alignment horizontal="center" wrapText="1"/>
    </xf>
    <xf numFmtId="0" fontId="4" fillId="0" borderId="44" xfId="0" applyFont="1" applyBorder="1" applyAlignment="1">
      <alignment vertical="top" wrapText="1"/>
    </xf>
    <xf numFmtId="0" fontId="4" fillId="0" borderId="0" xfId="0" applyFont="1" applyAlignment="1">
      <alignment vertical="top" wrapText="1"/>
    </xf>
    <xf numFmtId="0" fontId="5" fillId="0" borderId="0" xfId="0" applyFont="1" applyFill="1" applyAlignment="1">
      <alignment horizontal="center"/>
    </xf>
    <xf numFmtId="0" fontId="0" fillId="0" borderId="0" xfId="0" applyAlignment="1">
      <alignment horizontal="center"/>
    </xf>
    <xf numFmtId="165" fontId="5" fillId="0" borderId="0" xfId="0" applyNumberFormat="1" applyFont="1" applyFill="1" applyAlignment="1"/>
    <xf numFmtId="0" fontId="7" fillId="0" borderId="0" xfId="0" applyFont="1" applyFill="1" applyAlignment="1"/>
    <xf numFmtId="3" fontId="5" fillId="0" borderId="0" xfId="0" applyNumberFormat="1" applyFont="1" applyFill="1" applyAlignment="1"/>
    <xf numFmtId="0" fontId="4" fillId="0" borderId="0" xfId="0" applyFont="1" applyBorder="1" applyAlignment="1">
      <alignment wrapText="1"/>
    </xf>
    <xf numFmtId="0" fontId="4" fillId="0" borderId="0" xfId="0" applyFont="1" applyBorder="1" applyAlignment="1"/>
    <xf numFmtId="0" fontId="2" fillId="0" borderId="0" xfId="0" applyFont="1" applyAlignment="1"/>
    <xf numFmtId="0" fontId="27" fillId="0" borderId="0" xfId="0" applyFont="1" applyFill="1" applyBorder="1" applyAlignment="1">
      <alignment vertical="center" wrapText="1"/>
    </xf>
    <xf numFmtId="0" fontId="2" fillId="0" borderId="0" xfId="0" applyFont="1" applyFill="1" applyBorder="1" applyAlignment="1">
      <alignment wrapText="1"/>
    </xf>
    <xf numFmtId="0" fontId="1" fillId="3" borderId="17" xfId="0" applyFont="1" applyFill="1" applyBorder="1" applyAlignment="1"/>
    <xf numFmtId="0" fontId="1" fillId="3" borderId="5" xfId="0" applyFont="1" applyFill="1" applyBorder="1" applyAlignment="1"/>
    <xf numFmtId="14" fontId="28" fillId="0" borderId="0" xfId="0" applyNumberFormat="1" applyFont="1" applyAlignment="1">
      <alignment horizontal="left"/>
    </xf>
    <xf numFmtId="0" fontId="29" fillId="0" borderId="0" xfId="0" applyFont="1" applyAlignment="1">
      <alignment horizontal="left"/>
    </xf>
    <xf numFmtId="0" fontId="21" fillId="0" borderId="4" xfId="0" applyFont="1" applyBorder="1" applyAlignment="1">
      <alignment wrapText="1"/>
    </xf>
    <xf numFmtId="0" fontId="21" fillId="0" borderId="9" xfId="0" applyFont="1" applyBorder="1" applyAlignment="1">
      <alignment wrapText="1"/>
    </xf>
    <xf numFmtId="0" fontId="8" fillId="2" borderId="11" xfId="0" applyFont="1" applyFill="1" applyBorder="1" applyAlignment="1">
      <alignment vertical="center" wrapText="1"/>
    </xf>
    <xf numFmtId="0" fontId="9" fillId="2" borderId="11" xfId="0" applyFont="1" applyFill="1" applyBorder="1" applyAlignment="1">
      <alignment wrapText="1"/>
    </xf>
    <xf numFmtId="0" fontId="9" fillId="2" borderId="9" xfId="0" applyFont="1" applyFill="1" applyBorder="1" applyAlignment="1">
      <alignment wrapText="1"/>
    </xf>
    <xf numFmtId="0" fontId="6" fillId="0" borderId="3" xfId="0" applyFont="1" applyBorder="1" applyAlignment="1">
      <alignment horizontal="left" wrapText="1"/>
    </xf>
    <xf numFmtId="0" fontId="0" fillId="0" borderId="23" xfId="0" applyBorder="1" applyAlignment="1">
      <alignment horizontal="left" wrapText="1"/>
    </xf>
    <xf numFmtId="0" fontId="0" fillId="0" borderId="23" xfId="0" applyBorder="1" applyAlignment="1">
      <alignment wrapText="1"/>
    </xf>
    <xf numFmtId="0" fontId="6" fillId="0" borderId="33" xfId="0" applyFont="1" applyBorder="1" applyAlignment="1">
      <alignment horizontal="right" vertical="center" wrapText="1"/>
    </xf>
    <xf numFmtId="0" fontId="6" fillId="0" borderId="38" xfId="0" applyFont="1" applyBorder="1" applyAlignment="1">
      <alignment horizontal="right" vertical="center" wrapText="1"/>
    </xf>
    <xf numFmtId="0" fontId="21" fillId="0" borderId="13" xfId="0" applyFont="1" applyBorder="1" applyAlignment="1">
      <alignment wrapText="1"/>
    </xf>
    <xf numFmtId="0" fontId="21" fillId="0" borderId="10" xfId="0" applyFont="1" applyBorder="1" applyAlignment="1">
      <alignment wrapText="1"/>
    </xf>
    <xf numFmtId="49" fontId="4" fillId="0" borderId="41" xfId="0" applyNumberFormat="1" applyFont="1" applyBorder="1" applyAlignment="1">
      <alignment wrapText="1"/>
    </xf>
    <xf numFmtId="49" fontId="4" fillId="0" borderId="22" xfId="0" applyNumberFormat="1" applyFont="1" applyBorder="1" applyAlignment="1">
      <alignment wrapText="1"/>
    </xf>
    <xf numFmtId="49" fontId="4" fillId="0" borderId="3" xfId="0" applyNumberFormat="1" applyFont="1" applyBorder="1" applyAlignment="1">
      <alignment wrapText="1"/>
    </xf>
    <xf numFmtId="0" fontId="4" fillId="0" borderId="41" xfId="0" applyFont="1" applyBorder="1" applyAlignment="1">
      <alignment vertical="center" wrapText="1"/>
    </xf>
    <xf numFmtId="0" fontId="4" fillId="0" borderId="22" xfId="0" applyFont="1" applyBorder="1" applyAlignment="1">
      <alignment vertical="center" wrapText="1"/>
    </xf>
    <xf numFmtId="0" fontId="4" fillId="0" borderId="14" xfId="0" applyFont="1" applyBorder="1" applyAlignment="1">
      <alignment vertical="center" wrapText="1"/>
    </xf>
    <xf numFmtId="0" fontId="21" fillId="0" borderId="4" xfId="0" applyFont="1" applyBorder="1" applyAlignment="1"/>
    <xf numFmtId="0" fontId="21" fillId="0" borderId="9" xfId="0" applyFont="1" applyBorder="1" applyAlignment="1"/>
    <xf numFmtId="0" fontId="21" fillId="0" borderId="16" xfId="0" applyFont="1" applyBorder="1" applyAlignment="1"/>
    <xf numFmtId="0" fontId="21" fillId="0" borderId="11" xfId="0" applyFont="1" applyBorder="1" applyAlignment="1"/>
    <xf numFmtId="49" fontId="4" fillId="0" borderId="45" xfId="0" applyNumberFormat="1" applyFont="1" applyFill="1" applyBorder="1" applyAlignment="1">
      <alignment horizontal="left" vertical="center" wrapText="1"/>
    </xf>
    <xf numFmtId="49" fontId="4" fillId="0" borderId="38" xfId="0" applyNumberFormat="1" applyFont="1" applyFill="1" applyBorder="1" applyAlignment="1">
      <alignment horizontal="left" vertical="center" wrapText="1"/>
    </xf>
    <xf numFmtId="49" fontId="4" fillId="0" borderId="16" xfId="0" applyNumberFormat="1" applyFont="1" applyFill="1" applyBorder="1" applyAlignment="1">
      <alignment horizontal="left" vertical="center" wrapText="1"/>
    </xf>
    <xf numFmtId="166" fontId="26" fillId="3" borderId="9" xfId="0" applyNumberFormat="1" applyFont="1" applyFill="1" applyBorder="1" applyAlignment="1">
      <alignment horizontal="center" vertical="center" wrapText="1" readingOrder="1"/>
    </xf>
    <xf numFmtId="164" fontId="26" fillId="3" borderId="1" xfId="0" applyNumberFormat="1" applyFont="1" applyFill="1" applyBorder="1" applyAlignment="1">
      <alignment horizontal="center" vertical="center" wrapText="1"/>
    </xf>
    <xf numFmtId="3" fontId="30" fillId="2" borderId="11" xfId="0" applyNumberFormat="1" applyFont="1" applyFill="1" applyBorder="1" applyAlignment="1">
      <alignment horizontal="center" vertical="center" wrapText="1"/>
    </xf>
    <xf numFmtId="3" fontId="30" fillId="2" borderId="11" xfId="0" applyNumberFormat="1" applyFont="1" applyFill="1" applyBorder="1" applyAlignment="1">
      <alignment horizontal="center" wrapText="1"/>
    </xf>
    <xf numFmtId="164" fontId="30" fillId="2" borderId="12" xfId="0" applyNumberFormat="1" applyFont="1" applyFill="1" applyBorder="1" applyAlignment="1">
      <alignment horizontal="center" wrapText="1"/>
    </xf>
  </cellXfs>
  <cellStyles count="3">
    <cellStyle name="Normal" xfId="0" builtinId="0"/>
    <cellStyle name="Normal 2" xfId="1"/>
    <cellStyle name="Normal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tabSelected="1" view="pageBreakPreview" zoomScaleNormal="100" zoomScaleSheetLayoutView="100" workbookViewId="0">
      <selection activeCell="L21" sqref="L21"/>
    </sheetView>
  </sheetViews>
  <sheetFormatPr defaultRowHeight="12.75" x14ac:dyDescent="0.2"/>
  <cols>
    <col min="1" max="1" width="22.7109375" customWidth="1"/>
    <col min="2" max="2" width="10.28515625" style="7" customWidth="1"/>
    <col min="3" max="3" width="10.42578125" style="7" customWidth="1"/>
    <col min="4" max="4" width="8.5703125" style="8" customWidth="1"/>
    <col min="5" max="5" width="9.42578125" style="8" customWidth="1"/>
    <col min="6" max="6" width="0.85546875" style="16" customWidth="1"/>
    <col min="7" max="7" width="22.5703125" customWidth="1"/>
    <col min="8" max="8" width="9.85546875" style="10" customWidth="1"/>
    <col min="9" max="9" width="10.7109375" style="10" customWidth="1"/>
    <col min="10" max="10" width="7.7109375" style="8" customWidth="1"/>
    <col min="11" max="11" width="8.5703125" style="8" customWidth="1"/>
    <col min="12" max="12" width="34.85546875" style="4" customWidth="1"/>
    <col min="13" max="13" width="3.28515625" customWidth="1"/>
  </cols>
  <sheetData>
    <row r="1" spans="1:12" s="2" customFormat="1" ht="18" x14ac:dyDescent="0.25">
      <c r="A1" s="2" t="s">
        <v>71</v>
      </c>
      <c r="B1" s="168" t="s">
        <v>33</v>
      </c>
      <c r="C1" s="169"/>
      <c r="D1" s="169"/>
      <c r="E1" s="6"/>
      <c r="F1" s="14"/>
      <c r="G1" s="180">
        <v>43430</v>
      </c>
      <c r="H1" s="181"/>
      <c r="I1" s="181"/>
      <c r="J1" s="181"/>
      <c r="K1" s="181"/>
      <c r="L1" s="181"/>
    </row>
    <row r="2" spans="1:12" s="3" customFormat="1" ht="16.5" customHeight="1" thickBot="1" x14ac:dyDescent="0.3">
      <c r="A2" s="170" t="s">
        <v>4</v>
      </c>
      <c r="B2" s="171"/>
      <c r="C2" s="171"/>
      <c r="D2" s="63"/>
      <c r="E2" s="63"/>
      <c r="F2" s="15"/>
      <c r="G2" s="172" t="s">
        <v>5</v>
      </c>
      <c r="H2" s="171"/>
      <c r="I2" s="171"/>
      <c r="J2" s="171"/>
      <c r="K2" s="74"/>
      <c r="L2" s="75"/>
    </row>
    <row r="3" spans="1:12" s="1" customFormat="1" ht="15.75" thickBot="1" x14ac:dyDescent="0.3">
      <c r="A3" s="57" t="s">
        <v>2</v>
      </c>
      <c r="B3" s="58" t="s">
        <v>76</v>
      </c>
      <c r="C3" s="58" t="s">
        <v>75</v>
      </c>
      <c r="D3" s="62" t="s">
        <v>0</v>
      </c>
      <c r="E3" s="60" t="s">
        <v>1</v>
      </c>
      <c r="F3" s="50"/>
      <c r="G3" s="57" t="s">
        <v>2</v>
      </c>
      <c r="H3" s="58" t="s">
        <v>76</v>
      </c>
      <c r="I3" s="58" t="s">
        <v>75</v>
      </c>
      <c r="J3" s="59" t="s">
        <v>0</v>
      </c>
      <c r="K3" s="60" t="s">
        <v>1</v>
      </c>
      <c r="L3" s="22" t="s">
        <v>37</v>
      </c>
    </row>
    <row r="4" spans="1:12" ht="15" x14ac:dyDescent="0.25">
      <c r="A4" s="61" t="s">
        <v>20</v>
      </c>
      <c r="B4" s="64">
        <v>9191</v>
      </c>
      <c r="C4" s="64">
        <v>4980</v>
      </c>
      <c r="D4" s="209">
        <f t="shared" ref="D4:D23" si="0">C4-B4</f>
        <v>-4211</v>
      </c>
      <c r="E4" s="82">
        <f t="shared" ref="E4:E21" si="1">D4/B4</f>
        <v>-0.45816559677945817</v>
      </c>
      <c r="F4" s="23"/>
      <c r="G4" s="56" t="s">
        <v>20</v>
      </c>
      <c r="H4" s="55">
        <v>540</v>
      </c>
      <c r="I4" s="55">
        <v>334</v>
      </c>
      <c r="J4" s="210">
        <f>I4-H4</f>
        <v>-206</v>
      </c>
      <c r="K4" s="211">
        <f>J4/H4</f>
        <v>-0.38148148148148148</v>
      </c>
      <c r="L4" s="120" t="s">
        <v>79</v>
      </c>
    </row>
    <row r="5" spans="1:12" ht="15" x14ac:dyDescent="0.25">
      <c r="A5" s="24" t="s">
        <v>21</v>
      </c>
      <c r="B5" s="64">
        <v>6850</v>
      </c>
      <c r="C5" s="64">
        <v>6141</v>
      </c>
      <c r="D5" s="131">
        <f t="shared" si="0"/>
        <v>-709</v>
      </c>
      <c r="E5" s="83">
        <f t="shared" si="1"/>
        <v>-0.1035036496350365</v>
      </c>
      <c r="F5" s="23"/>
      <c r="G5" s="18" t="s">
        <v>21</v>
      </c>
      <c r="H5" s="55">
        <v>652</v>
      </c>
      <c r="I5" s="55">
        <v>591</v>
      </c>
      <c r="J5" s="76">
        <f t="shared" ref="J5:J27" si="2">I5-H5</f>
        <v>-61</v>
      </c>
      <c r="K5" s="79">
        <f t="shared" ref="K5:K27" si="3">J5/H5</f>
        <v>-9.3558282208588958E-2</v>
      </c>
      <c r="L5" s="120" t="s">
        <v>80</v>
      </c>
    </row>
    <row r="6" spans="1:12" ht="15" x14ac:dyDescent="0.25">
      <c r="A6" s="24" t="s">
        <v>25</v>
      </c>
      <c r="B6" s="64">
        <v>22054</v>
      </c>
      <c r="C6" s="64">
        <v>22325</v>
      </c>
      <c r="D6" s="78">
        <f t="shared" si="0"/>
        <v>271</v>
      </c>
      <c r="E6" s="81">
        <f t="shared" si="1"/>
        <v>1.2288020313775279E-2</v>
      </c>
      <c r="F6" s="23"/>
      <c r="G6" s="18" t="s">
        <v>25</v>
      </c>
      <c r="H6" s="55">
        <v>2110</v>
      </c>
      <c r="I6" s="55">
        <v>2074</v>
      </c>
      <c r="J6" s="76">
        <f t="shared" si="2"/>
        <v>-36</v>
      </c>
      <c r="K6" s="79">
        <f t="shared" si="3"/>
        <v>-1.7061611374407582E-2</v>
      </c>
      <c r="L6" s="121" t="s">
        <v>78</v>
      </c>
    </row>
    <row r="7" spans="1:12" ht="15.75" customHeight="1" x14ac:dyDescent="0.25">
      <c r="A7" s="24" t="s">
        <v>50</v>
      </c>
      <c r="B7" s="64">
        <v>19141</v>
      </c>
      <c r="C7" s="64">
        <v>18297</v>
      </c>
      <c r="D7" s="131">
        <f t="shared" si="0"/>
        <v>-844</v>
      </c>
      <c r="E7" s="83">
        <f t="shared" si="1"/>
        <v>-4.4093829998432685E-2</v>
      </c>
      <c r="F7" s="23"/>
      <c r="G7" s="24" t="s">
        <v>50</v>
      </c>
      <c r="H7" s="55">
        <v>1286</v>
      </c>
      <c r="I7" s="55">
        <v>1208</v>
      </c>
      <c r="J7" s="150">
        <f t="shared" si="2"/>
        <v>-78</v>
      </c>
      <c r="K7" s="151">
        <f t="shared" si="3"/>
        <v>-6.0653188180404355E-2</v>
      </c>
      <c r="L7" s="121" t="s">
        <v>82</v>
      </c>
    </row>
    <row r="8" spans="1:12" ht="15" x14ac:dyDescent="0.25">
      <c r="A8" s="24" t="s">
        <v>36</v>
      </c>
      <c r="B8" s="64">
        <v>7350</v>
      </c>
      <c r="C8" s="64">
        <v>8116</v>
      </c>
      <c r="D8" s="78">
        <f t="shared" si="0"/>
        <v>766</v>
      </c>
      <c r="E8" s="81">
        <f t="shared" si="1"/>
        <v>0.10421768707482994</v>
      </c>
      <c r="F8" s="23"/>
      <c r="G8" s="18" t="s">
        <v>36</v>
      </c>
      <c r="H8" s="55">
        <v>525</v>
      </c>
      <c r="I8" s="55">
        <v>566</v>
      </c>
      <c r="J8" s="77">
        <f t="shared" si="2"/>
        <v>41</v>
      </c>
      <c r="K8" s="80">
        <f t="shared" si="3"/>
        <v>7.8095238095238093E-2</v>
      </c>
      <c r="L8" s="121" t="s">
        <v>83</v>
      </c>
    </row>
    <row r="9" spans="1:12" ht="15" x14ac:dyDescent="0.25">
      <c r="A9" s="24" t="s">
        <v>48</v>
      </c>
      <c r="B9" s="64">
        <v>8813</v>
      </c>
      <c r="C9" s="64">
        <v>8949</v>
      </c>
      <c r="D9" s="78">
        <f t="shared" si="0"/>
        <v>136</v>
      </c>
      <c r="E9" s="81">
        <f t="shared" si="1"/>
        <v>1.5431748553273573E-2</v>
      </c>
      <c r="F9" s="23"/>
      <c r="G9" s="24" t="s">
        <v>48</v>
      </c>
      <c r="H9" s="55">
        <v>840</v>
      </c>
      <c r="I9" s="55">
        <v>897</v>
      </c>
      <c r="J9" s="77">
        <f t="shared" si="2"/>
        <v>57</v>
      </c>
      <c r="K9" s="80">
        <f t="shared" si="3"/>
        <v>6.7857142857142852E-2</v>
      </c>
      <c r="L9" s="121" t="s">
        <v>84</v>
      </c>
    </row>
    <row r="10" spans="1:12" ht="15" x14ac:dyDescent="0.25">
      <c r="A10" s="24" t="s">
        <v>43</v>
      </c>
      <c r="B10" s="64">
        <v>17572</v>
      </c>
      <c r="C10" s="64">
        <v>16759</v>
      </c>
      <c r="D10" s="131">
        <f t="shared" si="0"/>
        <v>-813</v>
      </c>
      <c r="E10" s="83">
        <f t="shared" si="1"/>
        <v>-4.6266788071932623E-2</v>
      </c>
      <c r="F10" s="23"/>
      <c r="G10" s="18" t="s">
        <v>43</v>
      </c>
      <c r="H10" s="55">
        <v>1188</v>
      </c>
      <c r="I10" s="55">
        <v>1164</v>
      </c>
      <c r="J10" s="76">
        <f t="shared" si="2"/>
        <v>-24</v>
      </c>
      <c r="K10" s="79">
        <f t="shared" si="3"/>
        <v>-2.0202020202020204E-2</v>
      </c>
      <c r="L10" s="121" t="s">
        <v>85</v>
      </c>
    </row>
    <row r="11" spans="1:12" ht="14.25" customHeight="1" x14ac:dyDescent="0.25">
      <c r="A11" s="24" t="s">
        <v>34</v>
      </c>
      <c r="B11" s="64">
        <v>9065</v>
      </c>
      <c r="C11" s="64">
        <v>9622</v>
      </c>
      <c r="D11" s="78">
        <f t="shared" si="0"/>
        <v>557</v>
      </c>
      <c r="E11" s="81">
        <f t="shared" si="1"/>
        <v>6.1445118587975731E-2</v>
      </c>
      <c r="F11" s="23"/>
      <c r="G11" s="18" t="s">
        <v>34</v>
      </c>
      <c r="H11" s="55">
        <v>725</v>
      </c>
      <c r="I11" s="55">
        <v>770</v>
      </c>
      <c r="J11" s="77">
        <f t="shared" si="2"/>
        <v>45</v>
      </c>
      <c r="K11" s="80">
        <f t="shared" si="3"/>
        <v>6.2068965517241378E-2</v>
      </c>
      <c r="L11" s="121" t="s">
        <v>86</v>
      </c>
    </row>
    <row r="12" spans="1:12" ht="15" x14ac:dyDescent="0.25">
      <c r="A12" s="24" t="s">
        <v>49</v>
      </c>
      <c r="B12" s="64">
        <v>37642</v>
      </c>
      <c r="C12" s="64">
        <v>36681</v>
      </c>
      <c r="D12" s="131">
        <f t="shared" si="0"/>
        <v>-961</v>
      </c>
      <c r="E12" s="83">
        <f t="shared" si="1"/>
        <v>-2.5529993092821848E-2</v>
      </c>
      <c r="F12" s="23"/>
      <c r="G12" s="18" t="s">
        <v>49</v>
      </c>
      <c r="H12" s="55">
        <f>1267+33</f>
        <v>1300</v>
      </c>
      <c r="I12" s="55">
        <f>1256+37</f>
        <v>1293</v>
      </c>
      <c r="J12" s="150">
        <f t="shared" si="2"/>
        <v>-7</v>
      </c>
      <c r="K12" s="151">
        <f t="shared" si="3"/>
        <v>-5.3846153846153844E-3</v>
      </c>
      <c r="L12" s="121" t="s">
        <v>94</v>
      </c>
    </row>
    <row r="13" spans="1:12" ht="15" customHeight="1" x14ac:dyDescent="0.25">
      <c r="A13" s="24" t="s">
        <v>39</v>
      </c>
      <c r="B13" s="64">
        <v>3507</v>
      </c>
      <c r="C13" s="64">
        <v>32652</v>
      </c>
      <c r="D13" s="78">
        <f t="shared" si="0"/>
        <v>29145</v>
      </c>
      <c r="E13" s="81">
        <f t="shared" si="1"/>
        <v>8.310521813515825</v>
      </c>
      <c r="F13" s="23"/>
      <c r="G13" s="18" t="s">
        <v>39</v>
      </c>
      <c r="H13" s="55">
        <f>244+21</f>
        <v>265</v>
      </c>
      <c r="I13" s="55">
        <f>1771+25</f>
        <v>1796</v>
      </c>
      <c r="J13" s="160">
        <f t="shared" si="2"/>
        <v>1531</v>
      </c>
      <c r="K13" s="161">
        <f t="shared" si="3"/>
        <v>5.777358490566038</v>
      </c>
      <c r="L13" s="122" t="s">
        <v>93</v>
      </c>
    </row>
    <row r="14" spans="1:12" ht="14.25" customHeight="1" x14ac:dyDescent="0.25">
      <c r="A14" s="24" t="s">
        <v>22</v>
      </c>
      <c r="B14" s="64">
        <v>9527</v>
      </c>
      <c r="C14" s="64">
        <v>9671</v>
      </c>
      <c r="D14" s="78">
        <f t="shared" si="0"/>
        <v>144</v>
      </c>
      <c r="E14" s="81">
        <f t="shared" si="1"/>
        <v>1.5114936496273748E-2</v>
      </c>
      <c r="F14" s="23"/>
      <c r="G14" s="18" t="s">
        <v>22</v>
      </c>
      <c r="H14" s="55">
        <v>956</v>
      </c>
      <c r="I14" s="55">
        <v>1009</v>
      </c>
      <c r="J14" s="77">
        <f t="shared" si="2"/>
        <v>53</v>
      </c>
      <c r="K14" s="80">
        <f t="shared" si="3"/>
        <v>5.5439330543933053E-2</v>
      </c>
      <c r="L14" s="122" t="s">
        <v>87</v>
      </c>
    </row>
    <row r="15" spans="1:12" ht="15" x14ac:dyDescent="0.25">
      <c r="A15" s="24" t="s">
        <v>41</v>
      </c>
      <c r="B15" s="64">
        <v>813</v>
      </c>
      <c r="C15" s="64">
        <v>1055</v>
      </c>
      <c r="D15" s="78">
        <f t="shared" si="0"/>
        <v>242</v>
      </c>
      <c r="E15" s="81">
        <f t="shared" si="1"/>
        <v>0.29766297662976632</v>
      </c>
      <c r="F15" s="23"/>
      <c r="G15" s="25" t="s">
        <v>41</v>
      </c>
      <c r="H15" s="55">
        <v>121</v>
      </c>
      <c r="I15" s="55">
        <v>135</v>
      </c>
      <c r="J15" s="77">
        <f t="shared" si="2"/>
        <v>14</v>
      </c>
      <c r="K15" s="80">
        <f t="shared" si="3"/>
        <v>0.11570247933884298</v>
      </c>
      <c r="L15" s="121" t="s">
        <v>88</v>
      </c>
    </row>
    <row r="16" spans="1:12" ht="15" customHeight="1" x14ac:dyDescent="0.25">
      <c r="A16" s="24" t="s">
        <v>3</v>
      </c>
      <c r="B16" s="64">
        <v>6978</v>
      </c>
      <c r="C16" s="64">
        <v>6614</v>
      </c>
      <c r="D16" s="131">
        <f t="shared" si="0"/>
        <v>-364</v>
      </c>
      <c r="E16" s="83">
        <f t="shared" si="1"/>
        <v>-5.2163943823445115E-2</v>
      </c>
      <c r="F16" s="23"/>
      <c r="G16" s="18" t="s">
        <v>3</v>
      </c>
      <c r="H16" s="55">
        <v>672</v>
      </c>
      <c r="I16" s="55">
        <v>619</v>
      </c>
      <c r="J16" s="76">
        <f t="shared" si="2"/>
        <v>-53</v>
      </c>
      <c r="K16" s="79">
        <f t="shared" si="3"/>
        <v>-7.8869047619047616E-2</v>
      </c>
      <c r="L16" s="121" t="s">
        <v>89</v>
      </c>
    </row>
    <row r="17" spans="1:12" ht="15" x14ac:dyDescent="0.25">
      <c r="A17" s="18" t="s">
        <v>38</v>
      </c>
      <c r="B17" s="64">
        <v>5243</v>
      </c>
      <c r="C17" s="64">
        <v>6058</v>
      </c>
      <c r="D17" s="78">
        <f t="shared" si="0"/>
        <v>815</v>
      </c>
      <c r="E17" s="81">
        <f t="shared" si="1"/>
        <v>0.15544535571237841</v>
      </c>
      <c r="F17" s="23"/>
      <c r="G17" s="18" t="s">
        <v>38</v>
      </c>
      <c r="H17" s="55">
        <v>363</v>
      </c>
      <c r="I17" s="55">
        <v>432</v>
      </c>
      <c r="J17" s="77">
        <f t="shared" si="2"/>
        <v>69</v>
      </c>
      <c r="K17" s="80">
        <f t="shared" si="3"/>
        <v>0.19008264462809918</v>
      </c>
      <c r="L17" s="121" t="s">
        <v>90</v>
      </c>
    </row>
    <row r="18" spans="1:12" ht="15" x14ac:dyDescent="0.25">
      <c r="A18" s="24" t="s">
        <v>23</v>
      </c>
      <c r="B18" s="64">
        <v>51936</v>
      </c>
      <c r="C18" s="64">
        <v>52595</v>
      </c>
      <c r="D18" s="78">
        <f t="shared" si="0"/>
        <v>659</v>
      </c>
      <c r="E18" s="81">
        <f t="shared" si="1"/>
        <v>1.2688693776956254E-2</v>
      </c>
      <c r="F18" s="23"/>
      <c r="G18" s="18" t="s">
        <v>23</v>
      </c>
      <c r="H18" s="55">
        <v>2102</v>
      </c>
      <c r="I18" s="55">
        <v>2177</v>
      </c>
      <c r="J18" s="77">
        <f t="shared" si="2"/>
        <v>75</v>
      </c>
      <c r="K18" s="80">
        <f t="shared" si="3"/>
        <v>3.5680304471931497E-2</v>
      </c>
      <c r="L18" s="121" t="s">
        <v>91</v>
      </c>
    </row>
    <row r="19" spans="1:12" ht="15.75" customHeight="1" x14ac:dyDescent="0.25">
      <c r="A19" s="24" t="s">
        <v>42</v>
      </c>
      <c r="B19" s="64">
        <v>8497</v>
      </c>
      <c r="C19" s="64">
        <v>8867</v>
      </c>
      <c r="D19" s="78">
        <f t="shared" si="0"/>
        <v>370</v>
      </c>
      <c r="E19" s="81">
        <f t="shared" si="1"/>
        <v>4.3544780510768509E-2</v>
      </c>
      <c r="F19" s="23"/>
      <c r="G19" s="18" t="s">
        <v>42</v>
      </c>
      <c r="H19" s="55">
        <v>779</v>
      </c>
      <c r="I19" s="55">
        <v>829</v>
      </c>
      <c r="J19" s="77">
        <f t="shared" si="2"/>
        <v>50</v>
      </c>
      <c r="K19" s="80">
        <f t="shared" si="3"/>
        <v>6.4184852374839535E-2</v>
      </c>
      <c r="L19" s="121" t="s">
        <v>92</v>
      </c>
    </row>
    <row r="20" spans="1:12" ht="15" x14ac:dyDescent="0.25">
      <c r="A20" s="24" t="s">
        <v>45</v>
      </c>
      <c r="B20" s="64">
        <v>34</v>
      </c>
      <c r="C20" s="64">
        <v>5</v>
      </c>
      <c r="D20" s="131">
        <f t="shared" si="0"/>
        <v>-29</v>
      </c>
      <c r="E20" s="83">
        <f t="shared" si="1"/>
        <v>-0.8529411764705882</v>
      </c>
      <c r="F20" s="23"/>
      <c r="G20" s="18" t="s">
        <v>69</v>
      </c>
      <c r="H20" s="55">
        <v>64</v>
      </c>
      <c r="I20" s="55">
        <f>61+3</f>
        <v>64</v>
      </c>
      <c r="J20" s="160">
        <f t="shared" si="2"/>
        <v>0</v>
      </c>
      <c r="K20" s="161">
        <f t="shared" si="3"/>
        <v>0</v>
      </c>
      <c r="L20" s="121" t="s">
        <v>95</v>
      </c>
    </row>
    <row r="21" spans="1:12" ht="15" customHeight="1" x14ac:dyDescent="0.25">
      <c r="A21" s="24" t="s">
        <v>7</v>
      </c>
      <c r="B21" s="64">
        <v>42</v>
      </c>
      <c r="C21" s="64">
        <v>18</v>
      </c>
      <c r="D21" s="131">
        <f>C21-B21</f>
        <v>-24</v>
      </c>
      <c r="E21" s="83">
        <f t="shared" si="1"/>
        <v>-0.5714285714285714</v>
      </c>
      <c r="F21" s="23"/>
      <c r="G21" s="18" t="s">
        <v>24</v>
      </c>
      <c r="H21" s="55">
        <v>3557</v>
      </c>
      <c r="I21" s="55">
        <v>3465</v>
      </c>
      <c r="J21" s="131">
        <f t="shared" si="2"/>
        <v>-92</v>
      </c>
      <c r="K21" s="83">
        <f t="shared" si="3"/>
        <v>-2.5864492549901603E-2</v>
      </c>
      <c r="L21" s="123" t="s">
        <v>96</v>
      </c>
    </row>
    <row r="22" spans="1:12" ht="15" customHeight="1" x14ac:dyDescent="0.25">
      <c r="A22" s="38" t="s">
        <v>24</v>
      </c>
      <c r="B22" s="64">
        <v>102</v>
      </c>
      <c r="C22" s="64">
        <v>103</v>
      </c>
      <c r="D22" s="78">
        <f>C22-B22</f>
        <v>1</v>
      </c>
      <c r="E22" s="81">
        <f t="shared" ref="E22" si="4">D22/B22</f>
        <v>9.8039215686274508E-3</v>
      </c>
      <c r="F22" s="107"/>
      <c r="G22" s="159" t="s">
        <v>73</v>
      </c>
      <c r="H22" s="55">
        <v>0</v>
      </c>
      <c r="I22" s="55">
        <v>10</v>
      </c>
      <c r="J22" s="77">
        <f t="shared" ref="J22" si="5">I22-H22</f>
        <v>10</v>
      </c>
      <c r="K22" s="80" t="s">
        <v>47</v>
      </c>
      <c r="L22" s="123" t="s">
        <v>81</v>
      </c>
    </row>
    <row r="23" spans="1:12" ht="15" customHeight="1" x14ac:dyDescent="0.25">
      <c r="A23" s="38" t="s">
        <v>66</v>
      </c>
      <c r="B23" s="125">
        <v>21</v>
      </c>
      <c r="C23" s="126">
        <v>199</v>
      </c>
      <c r="D23" s="78">
        <f t="shared" si="0"/>
        <v>178</v>
      </c>
      <c r="E23" s="81">
        <f>D23/B23</f>
        <v>8.4761904761904763</v>
      </c>
      <c r="F23" s="107"/>
      <c r="H23" s="55"/>
      <c r="I23" s="55"/>
      <c r="J23" s="76"/>
      <c r="K23" s="79"/>
      <c r="L23" s="124"/>
    </row>
    <row r="24" spans="1:12" ht="14.25" customHeight="1" x14ac:dyDescent="0.25">
      <c r="A24" s="39" t="s">
        <v>32</v>
      </c>
      <c r="B24" s="65">
        <f>SUM(B4:B23)</f>
        <v>224378</v>
      </c>
      <c r="C24" s="65">
        <f>SUM(C4:C23)</f>
        <v>249707</v>
      </c>
      <c r="D24" s="158">
        <f>C24-B24</f>
        <v>25329</v>
      </c>
      <c r="E24" s="113">
        <f>D24/B24</f>
        <v>0.11288539874675771</v>
      </c>
      <c r="F24" s="128"/>
      <c r="G24" s="127" t="s">
        <v>70</v>
      </c>
      <c r="H24" s="54">
        <f>SUM(H4:H22)</f>
        <v>18045</v>
      </c>
      <c r="I24" s="54">
        <f>SUM(I4:I22)</f>
        <v>19433</v>
      </c>
      <c r="J24" s="162">
        <f>I24-H24</f>
        <v>1388</v>
      </c>
      <c r="K24" s="163">
        <f>J24/H24</f>
        <v>7.6918814075921313E-2</v>
      </c>
      <c r="L24" s="73"/>
    </row>
    <row r="25" spans="1:12" ht="14.25" customHeight="1" x14ac:dyDescent="0.25">
      <c r="A25" s="36" t="s">
        <v>15</v>
      </c>
      <c r="B25" s="116">
        <v>9718</v>
      </c>
      <c r="C25" s="117">
        <v>9561</v>
      </c>
      <c r="D25" s="118">
        <f t="shared" ref="D25" si="6">C25-B25</f>
        <v>-157</v>
      </c>
      <c r="E25" s="119">
        <f t="shared" ref="E25" si="7">D25/B25</f>
        <v>-1.6155587569458736E-2</v>
      </c>
      <c r="F25" s="26"/>
      <c r="G25" s="36" t="s">
        <v>15</v>
      </c>
      <c r="H25" s="67">
        <v>808</v>
      </c>
      <c r="I25" s="67">
        <v>790</v>
      </c>
      <c r="J25" s="148">
        <f>I25-H25</f>
        <v>-18</v>
      </c>
      <c r="K25" s="149">
        <f>J25/H25</f>
        <v>-2.2277227722772276E-2</v>
      </c>
      <c r="L25" s="21"/>
    </row>
    <row r="26" spans="1:12" ht="15" x14ac:dyDescent="0.25">
      <c r="A26" s="108" t="s">
        <v>51</v>
      </c>
      <c r="B26" s="49">
        <v>0</v>
      </c>
      <c r="C26" s="49">
        <v>4637</v>
      </c>
      <c r="D26" s="141">
        <f>C26-B26</f>
        <v>4637</v>
      </c>
      <c r="E26" s="139" t="s">
        <v>47</v>
      </c>
      <c r="F26" s="107"/>
      <c r="G26" s="108" t="s">
        <v>51</v>
      </c>
      <c r="H26" s="135">
        <v>0</v>
      </c>
      <c r="I26" s="136">
        <v>347</v>
      </c>
      <c r="J26" s="138">
        <f>I26-H26</f>
        <v>347</v>
      </c>
      <c r="K26" s="139" t="s">
        <v>47</v>
      </c>
      <c r="L26" s="35"/>
    </row>
    <row r="27" spans="1:12" ht="18" customHeight="1" thickBot="1" x14ac:dyDescent="0.3">
      <c r="A27" s="103" t="s">
        <v>46</v>
      </c>
      <c r="B27" s="104">
        <f>SUM(B24:B26)</f>
        <v>234096</v>
      </c>
      <c r="C27" s="104">
        <f>SUM(C24:C26)</f>
        <v>263905</v>
      </c>
      <c r="D27" s="129">
        <f t="shared" ref="D27" si="8">C27-B27</f>
        <v>29809</v>
      </c>
      <c r="E27" s="130">
        <f t="shared" ref="E27" si="9">D27/B27</f>
        <v>0.12733664821269908</v>
      </c>
      <c r="F27" s="27"/>
      <c r="G27" s="37" t="s">
        <v>46</v>
      </c>
      <c r="H27" s="66">
        <f>SUM(H24:H26)</f>
        <v>18853</v>
      </c>
      <c r="I27" s="66">
        <f>SUM(I24:I26)</f>
        <v>20570</v>
      </c>
      <c r="J27" s="164">
        <f t="shared" si="2"/>
        <v>1717</v>
      </c>
      <c r="K27" s="165">
        <f t="shared" si="3"/>
        <v>9.107303877366997E-2</v>
      </c>
      <c r="L27" s="194" t="s">
        <v>72</v>
      </c>
    </row>
    <row r="28" spans="1:12" ht="14.25" customHeight="1" thickTop="1" x14ac:dyDescent="0.2">
      <c r="A28" s="176"/>
      <c r="B28" s="177"/>
      <c r="C28" s="177"/>
      <c r="D28" s="177"/>
      <c r="E28" s="177"/>
      <c r="F28" s="28"/>
      <c r="G28" s="184"/>
      <c r="H28" s="185"/>
      <c r="I28" s="185"/>
      <c r="J28" s="185"/>
      <c r="K28" s="185"/>
      <c r="L28" s="195"/>
    </row>
    <row r="29" spans="1:12" s="13" customFormat="1" ht="13.5" customHeight="1" x14ac:dyDescent="0.2">
      <c r="A29" s="173" t="s">
        <v>10</v>
      </c>
      <c r="B29" s="174"/>
      <c r="C29" s="174"/>
      <c r="D29" s="174"/>
      <c r="E29" s="174"/>
      <c r="F29" s="17"/>
      <c r="G29" s="186"/>
      <c r="H29" s="186"/>
      <c r="I29" s="186"/>
      <c r="J29" s="186"/>
      <c r="K29" s="186"/>
      <c r="L29" s="196"/>
    </row>
    <row r="30" spans="1:12" ht="10.5" customHeight="1" thickBot="1" x14ac:dyDescent="0.25">
      <c r="A30" s="173"/>
      <c r="B30" s="175"/>
      <c r="C30" s="175"/>
      <c r="D30" s="175"/>
      <c r="E30" s="175"/>
      <c r="F30" s="17"/>
      <c r="G30" s="186"/>
      <c r="H30" s="186"/>
      <c r="I30" s="186"/>
      <c r="J30" s="186"/>
      <c r="K30" s="186"/>
      <c r="L30" s="197" t="s">
        <v>52</v>
      </c>
    </row>
    <row r="31" spans="1:12" s="13" customFormat="1" ht="13.5" customHeight="1" thickBot="1" x14ac:dyDescent="0.25">
      <c r="A31" s="85" t="s">
        <v>64</v>
      </c>
      <c r="B31" s="19">
        <v>2017</v>
      </c>
      <c r="C31" s="19">
        <v>2018</v>
      </c>
      <c r="D31" s="101" t="s">
        <v>0</v>
      </c>
      <c r="E31" s="102" t="s">
        <v>1</v>
      </c>
      <c r="F31" s="28"/>
      <c r="G31" s="69" t="s">
        <v>62</v>
      </c>
      <c r="H31" s="19">
        <v>2017</v>
      </c>
      <c r="I31" s="19">
        <v>2018</v>
      </c>
      <c r="J31" s="19" t="s">
        <v>0</v>
      </c>
      <c r="K31" s="20" t="s">
        <v>1</v>
      </c>
      <c r="L31" s="198"/>
    </row>
    <row r="32" spans="1:12" ht="17.25" customHeight="1" x14ac:dyDescent="0.25">
      <c r="A32" s="88" t="s">
        <v>27</v>
      </c>
      <c r="B32" s="100">
        <f>2449+80</f>
        <v>2529</v>
      </c>
      <c r="C32" s="68">
        <f>2317+148</f>
        <v>2465</v>
      </c>
      <c r="D32" s="84">
        <f>C32-B32</f>
        <v>-64</v>
      </c>
      <c r="E32" s="134">
        <f>D32/B32</f>
        <v>-2.5306445235270859E-2</v>
      </c>
      <c r="F32" s="29"/>
      <c r="G32" s="51" t="s">
        <v>8</v>
      </c>
      <c r="H32" s="90">
        <f>2246+2552+2852+4826+77+72+233</f>
        <v>12858</v>
      </c>
      <c r="I32" s="90">
        <f>2104+2564+2815+4827+92+88+214</f>
        <v>12704</v>
      </c>
      <c r="J32" s="131">
        <f>I32-H32</f>
        <v>-154</v>
      </c>
      <c r="K32" s="82">
        <f>J32/H32</f>
        <v>-1.1976979312490279E-2</v>
      </c>
      <c r="L32" s="198"/>
    </row>
    <row r="33" spans="1:12" s="3" customFormat="1" ht="16.5" customHeight="1" thickBot="1" x14ac:dyDescent="0.3">
      <c r="A33" s="89" t="s">
        <v>6</v>
      </c>
      <c r="B33" s="100">
        <v>2771</v>
      </c>
      <c r="C33" s="68">
        <v>2812</v>
      </c>
      <c r="D33" s="114">
        <f t="shared" ref="D33:D35" si="10">C33-B33</f>
        <v>41</v>
      </c>
      <c r="E33" s="115">
        <f t="shared" ref="E33:E35" si="11">D33/B33</f>
        <v>1.4796102490075786E-2</v>
      </c>
      <c r="F33" s="29"/>
      <c r="G33" s="24" t="s">
        <v>9</v>
      </c>
      <c r="H33" s="146">
        <v>170483</v>
      </c>
      <c r="I33" s="91">
        <v>168486</v>
      </c>
      <c r="J33" s="131">
        <f>I33-H33</f>
        <v>-1997</v>
      </c>
      <c r="K33" s="82">
        <f>J33/H33</f>
        <v>-1.1713777913340334E-2</v>
      </c>
      <c r="L33" s="199"/>
    </row>
    <row r="34" spans="1:12" ht="15" customHeight="1" x14ac:dyDescent="0.25">
      <c r="A34" s="89" t="s">
        <v>28</v>
      </c>
      <c r="B34" s="100">
        <v>3046</v>
      </c>
      <c r="C34" s="68">
        <v>3050</v>
      </c>
      <c r="D34" s="114">
        <f t="shared" si="10"/>
        <v>4</v>
      </c>
      <c r="E34" s="115">
        <f t="shared" si="11"/>
        <v>1.3131976362442547E-3</v>
      </c>
      <c r="F34" s="29"/>
      <c r="G34" s="52" t="s">
        <v>11</v>
      </c>
      <c r="H34" s="92">
        <f>H32+112+928+111+79+1992</f>
        <v>16080</v>
      </c>
      <c r="I34" s="92">
        <f>I32+73+1920+125+100+2084</f>
        <v>17006</v>
      </c>
      <c r="J34" s="154">
        <f>I34-H34</f>
        <v>926</v>
      </c>
      <c r="K34" s="155">
        <f>J34/H34</f>
        <v>5.7587064676616916E-2</v>
      </c>
      <c r="L34" s="204" t="s">
        <v>74</v>
      </c>
    </row>
    <row r="35" spans="1:12" ht="15.75" customHeight="1" thickBot="1" x14ac:dyDescent="0.3">
      <c r="A35" s="89" t="s">
        <v>29</v>
      </c>
      <c r="B35" s="100">
        <v>5147</v>
      </c>
      <c r="C35" s="68">
        <v>5220</v>
      </c>
      <c r="D35" s="114">
        <f t="shared" si="10"/>
        <v>73</v>
      </c>
      <c r="E35" s="115">
        <f t="shared" si="11"/>
        <v>1.4183019234505536E-2</v>
      </c>
      <c r="F35" s="29"/>
      <c r="G35" s="53" t="s">
        <v>12</v>
      </c>
      <c r="H35" s="147">
        <v>201611</v>
      </c>
      <c r="I35" s="93">
        <v>219338</v>
      </c>
      <c r="J35" s="156">
        <f>I35-H35</f>
        <v>17727</v>
      </c>
      <c r="K35" s="157">
        <f>J35/H35</f>
        <v>8.7926750028520267E-2</v>
      </c>
      <c r="L35" s="205"/>
    </row>
    <row r="36" spans="1:12" ht="15.75" thickBot="1" x14ac:dyDescent="0.3">
      <c r="A36" s="47" t="s">
        <v>35</v>
      </c>
      <c r="B36" s="54">
        <f>SUM(B32:B35)</f>
        <v>13493</v>
      </c>
      <c r="C36" s="54">
        <f>SUM(C32:C35)</f>
        <v>13547</v>
      </c>
      <c r="D36" s="112">
        <f t="shared" ref="D36:D38" si="12">C36-B36</f>
        <v>54</v>
      </c>
      <c r="E36" s="113">
        <f t="shared" ref="E36:E38" si="13">D36/B36</f>
        <v>4.0020751500778181E-3</v>
      </c>
      <c r="F36" s="29"/>
      <c r="G36" s="45"/>
      <c r="H36" s="94"/>
      <c r="I36" s="99"/>
      <c r="J36" s="106"/>
      <c r="K36" s="105"/>
      <c r="L36" s="205"/>
    </row>
    <row r="37" spans="1:12" ht="16.5" customHeight="1" thickBot="1" x14ac:dyDescent="0.3">
      <c r="A37" s="46" t="s">
        <v>31</v>
      </c>
      <c r="B37" s="55">
        <f>253+72</f>
        <v>325</v>
      </c>
      <c r="C37" s="55">
        <f>231+89</f>
        <v>320</v>
      </c>
      <c r="D37" s="84">
        <f t="shared" si="12"/>
        <v>-5</v>
      </c>
      <c r="E37" s="83">
        <f t="shared" si="13"/>
        <v>-1.5384615384615385E-2</v>
      </c>
      <c r="F37" s="29"/>
      <c r="G37" s="70" t="s">
        <v>63</v>
      </c>
      <c r="H37" s="19">
        <v>2017</v>
      </c>
      <c r="I37" s="19">
        <v>2018</v>
      </c>
      <c r="J37" s="71" t="s">
        <v>0</v>
      </c>
      <c r="K37" s="72" t="s">
        <v>1</v>
      </c>
      <c r="L37" s="206"/>
    </row>
    <row r="38" spans="1:12" ht="15" customHeight="1" x14ac:dyDescent="0.25">
      <c r="A38" s="47" t="s">
        <v>7</v>
      </c>
      <c r="B38" s="54">
        <f>2621+129</f>
        <v>2750</v>
      </c>
      <c r="C38" s="54">
        <f>2635+97</f>
        <v>2732</v>
      </c>
      <c r="D38" s="207">
        <f t="shared" si="12"/>
        <v>-18</v>
      </c>
      <c r="E38" s="208">
        <f t="shared" si="13"/>
        <v>-6.5454545454545453E-3</v>
      </c>
      <c r="F38" s="29"/>
      <c r="G38" s="42" t="s">
        <v>8</v>
      </c>
      <c r="H38" s="95">
        <f>203+219+194+321+3+0+20</f>
        <v>960</v>
      </c>
      <c r="I38" s="95">
        <f>213+248+235+393+56+1+17</f>
        <v>1163</v>
      </c>
      <c r="J38" s="86">
        <f>I38-H38</f>
        <v>203</v>
      </c>
      <c r="K38" s="87">
        <f>J38/H38</f>
        <v>0.21145833333333333</v>
      </c>
      <c r="L38" s="152" t="s">
        <v>61</v>
      </c>
    </row>
    <row r="39" spans="1:12" ht="14.25" customHeight="1" x14ac:dyDescent="0.25">
      <c r="A39" s="142" t="s">
        <v>67</v>
      </c>
      <c r="B39" s="54">
        <v>1165</v>
      </c>
      <c r="C39" s="54">
        <v>2451</v>
      </c>
      <c r="D39" s="112">
        <f>C39-B39</f>
        <v>1286</v>
      </c>
      <c r="E39" s="113">
        <f>D39/B39</f>
        <v>1.1038626609442059</v>
      </c>
      <c r="F39" s="17"/>
      <c r="G39" s="18" t="s">
        <v>9</v>
      </c>
      <c r="H39" s="91">
        <v>12771</v>
      </c>
      <c r="I39" s="96">
        <v>15434</v>
      </c>
      <c r="J39" s="86">
        <f>I39-H39</f>
        <v>2663</v>
      </c>
      <c r="K39" s="87">
        <f t="shared" ref="K39:K41" si="14">J39/H39</f>
        <v>0.20851930154255735</v>
      </c>
      <c r="L39" s="152"/>
    </row>
    <row r="40" spans="1:12" ht="16.5" customHeight="1" x14ac:dyDescent="0.25">
      <c r="A40" s="47" t="s">
        <v>68</v>
      </c>
      <c r="B40" s="144">
        <v>219</v>
      </c>
      <c r="C40" s="145">
        <v>273</v>
      </c>
      <c r="D40" s="112">
        <f>C40-B40</f>
        <v>54</v>
      </c>
      <c r="E40" s="113">
        <f>D40/B40</f>
        <v>0.24657534246575341</v>
      </c>
      <c r="F40" s="17"/>
      <c r="G40" s="43" t="s">
        <v>13</v>
      </c>
      <c r="H40" s="97">
        <f>H38+17+237+108+14+629</f>
        <v>1965</v>
      </c>
      <c r="I40" s="97">
        <f>I38+24+531+148+10+551</f>
        <v>2427</v>
      </c>
      <c r="J40" s="40">
        <f>I40-H40</f>
        <v>462</v>
      </c>
      <c r="K40" s="87">
        <f t="shared" si="14"/>
        <v>0.23511450381679388</v>
      </c>
      <c r="L40" s="153"/>
    </row>
    <row r="41" spans="1:12" ht="15.75" customHeight="1" thickBot="1" x14ac:dyDescent="0.3">
      <c r="A41" s="48" t="s">
        <v>30</v>
      </c>
      <c r="B41" s="143">
        <v>93</v>
      </c>
      <c r="C41" s="143">
        <v>110</v>
      </c>
      <c r="D41" s="132">
        <f>C41-B41</f>
        <v>17</v>
      </c>
      <c r="E41" s="133">
        <f>D41/B41</f>
        <v>0.18279569892473119</v>
      </c>
      <c r="F41" s="17"/>
      <c r="G41" s="44" t="s">
        <v>14</v>
      </c>
      <c r="H41" s="93">
        <v>22766</v>
      </c>
      <c r="I41" s="98">
        <v>30369</v>
      </c>
      <c r="J41" s="41">
        <f>I41-H41</f>
        <v>7603</v>
      </c>
      <c r="K41" s="87">
        <f t="shared" si="14"/>
        <v>0.33396292717209874</v>
      </c>
      <c r="L41" s="111"/>
    </row>
    <row r="42" spans="1:12" ht="12" customHeight="1" thickBot="1" x14ac:dyDescent="0.25">
      <c r="A42" s="166" t="s">
        <v>65</v>
      </c>
      <c r="B42" s="166"/>
      <c r="C42" s="166"/>
      <c r="D42" s="166"/>
      <c r="E42" s="166"/>
      <c r="F42" s="17"/>
      <c r="G42" s="5"/>
      <c r="H42" s="9"/>
      <c r="I42" s="9"/>
      <c r="L42" s="137"/>
    </row>
    <row r="43" spans="1:12" ht="13.5" customHeight="1" thickBot="1" x14ac:dyDescent="0.25">
      <c r="A43" s="167"/>
      <c r="B43" s="167"/>
      <c r="C43" s="167"/>
      <c r="D43" s="167"/>
      <c r="E43" s="167"/>
      <c r="F43" s="17"/>
      <c r="G43" s="178" t="s">
        <v>26</v>
      </c>
      <c r="H43" s="179"/>
      <c r="I43" s="179"/>
      <c r="J43" s="19">
        <v>2017</v>
      </c>
      <c r="K43" s="19">
        <v>2018</v>
      </c>
      <c r="L43" s="187"/>
    </row>
    <row r="44" spans="1:12" ht="12.75" customHeight="1" x14ac:dyDescent="0.25">
      <c r="A44" s="167"/>
      <c r="B44" s="167"/>
      <c r="C44" s="167"/>
      <c r="D44" s="167"/>
      <c r="E44" s="167"/>
      <c r="F44" s="30"/>
      <c r="G44" s="202" t="s">
        <v>19</v>
      </c>
      <c r="H44" s="203"/>
      <c r="I44" s="203"/>
      <c r="J44" s="33">
        <f>H38/H24</f>
        <v>5.3200332502078139E-2</v>
      </c>
      <c r="K44" s="34">
        <f>I38/I24</f>
        <v>5.9846652601245304E-2</v>
      </c>
      <c r="L44" s="188"/>
    </row>
    <row r="45" spans="1:12" ht="12.75" customHeight="1" x14ac:dyDescent="0.25">
      <c r="A45" s="167"/>
      <c r="B45" s="167"/>
      <c r="C45" s="167"/>
      <c r="D45" s="167"/>
      <c r="E45" s="167"/>
      <c r="F45" s="30"/>
      <c r="G45" s="200" t="s">
        <v>16</v>
      </c>
      <c r="H45" s="201"/>
      <c r="I45" s="201"/>
      <c r="J45" s="33">
        <f>H39/B24</f>
        <v>5.6917344837729186E-2</v>
      </c>
      <c r="K45" s="11">
        <f>I39/C24</f>
        <v>6.1808439491083549E-2</v>
      </c>
      <c r="L45" s="189"/>
    </row>
    <row r="46" spans="1:12" ht="12" customHeight="1" x14ac:dyDescent="0.25">
      <c r="A46" s="167"/>
      <c r="B46" s="167"/>
      <c r="C46" s="167"/>
      <c r="D46" s="167"/>
      <c r="E46" s="167"/>
      <c r="F46" s="31"/>
      <c r="G46" s="182" t="s">
        <v>17</v>
      </c>
      <c r="H46" s="183"/>
      <c r="I46" s="183"/>
      <c r="J46" s="33">
        <f>H40/H24</f>
        <v>0.10889443059019119</v>
      </c>
      <c r="K46" s="11">
        <f>I40/I24</f>
        <v>0.12489064992538465</v>
      </c>
      <c r="L46" s="190" t="s">
        <v>44</v>
      </c>
    </row>
    <row r="47" spans="1:12" ht="3.75" hidden="1" customHeight="1" x14ac:dyDescent="0.25">
      <c r="A47" s="140"/>
      <c r="B47" s="140"/>
      <c r="C47" s="140"/>
      <c r="D47" s="140"/>
      <c r="E47" s="140"/>
      <c r="F47" s="31"/>
      <c r="G47" s="182" t="s">
        <v>18</v>
      </c>
      <c r="H47" s="183"/>
      <c r="I47" s="183"/>
      <c r="J47" s="33">
        <f t="shared" ref="J47" si="15">H41/H27</f>
        <v>1.2075531745610779</v>
      </c>
      <c r="K47" s="11">
        <f>I41/C24</f>
        <v>0.12161853692527642</v>
      </c>
      <c r="L47" s="191"/>
    </row>
    <row r="48" spans="1:12" ht="15" customHeight="1" thickBot="1" x14ac:dyDescent="0.3">
      <c r="A48" s="32" t="s">
        <v>40</v>
      </c>
      <c r="F48" s="17"/>
      <c r="G48" s="192" t="s">
        <v>18</v>
      </c>
      <c r="H48" s="193"/>
      <c r="I48" s="193"/>
      <c r="J48" s="33">
        <f>H41/B24</f>
        <v>0.10146271024788527</v>
      </c>
      <c r="K48" s="12">
        <f>I41/C24</f>
        <v>0.12161853692527642</v>
      </c>
      <c r="L48" s="191"/>
    </row>
    <row r="49" spans="12:12" x14ac:dyDescent="0.2">
      <c r="L49" s="110" t="s">
        <v>77</v>
      </c>
    </row>
  </sheetData>
  <mergeCells count="20">
    <mergeCell ref="G45:I45"/>
    <mergeCell ref="G44:I44"/>
    <mergeCell ref="G47:I47"/>
    <mergeCell ref="L34:L37"/>
    <mergeCell ref="A42:E46"/>
    <mergeCell ref="B1:D1"/>
    <mergeCell ref="A2:C2"/>
    <mergeCell ref="G2:J2"/>
    <mergeCell ref="A29:E29"/>
    <mergeCell ref="A30:E30"/>
    <mergeCell ref="A28:E28"/>
    <mergeCell ref="G43:I43"/>
    <mergeCell ref="G1:L1"/>
    <mergeCell ref="G46:I46"/>
    <mergeCell ref="G28:K30"/>
    <mergeCell ref="L43:L45"/>
    <mergeCell ref="L46:L48"/>
    <mergeCell ref="G48:I48"/>
    <mergeCell ref="L27:L29"/>
    <mergeCell ref="L30:L33"/>
  </mergeCells>
  <phoneticPr fontId="4" type="noConversion"/>
  <pageMargins left="0.5" right="0.5" top="0.4" bottom="0.35" header="0.5" footer="0.5"/>
  <pageSetup scale="7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
  <sheetViews>
    <sheetView workbookViewId="0">
      <selection activeCell="E6" sqref="E6"/>
    </sheetView>
  </sheetViews>
  <sheetFormatPr defaultRowHeight="12.75" x14ac:dyDescent="0.2"/>
  <cols>
    <col min="1" max="1" width="15.7109375" customWidth="1"/>
    <col min="2" max="2" width="14.7109375" customWidth="1"/>
    <col min="5" max="5" width="15" customWidth="1"/>
  </cols>
  <sheetData>
    <row r="2" spans="1:6" x14ac:dyDescent="0.2">
      <c r="B2" s="45" t="s">
        <v>57</v>
      </c>
      <c r="C2" s="45" t="s">
        <v>58</v>
      </c>
      <c r="E2" s="45" t="s">
        <v>59</v>
      </c>
      <c r="F2" s="45" t="s">
        <v>60</v>
      </c>
    </row>
    <row r="3" spans="1:6" x14ac:dyDescent="0.2">
      <c r="A3" t="s">
        <v>53</v>
      </c>
      <c r="B3" s="109">
        <f>IF(SUM('Sheet 1'!B4:B23)='Sheet 1'!B24,0,1)</f>
        <v>0</v>
      </c>
      <c r="C3" s="109">
        <f>IF(SUM('Sheet 1'!C4:C23)='Sheet 1'!C24,0,1)</f>
        <v>0</v>
      </c>
      <c r="D3" s="109"/>
      <c r="E3" s="109">
        <f>IF(SUM('Sheet 1'!H4:H22)='Sheet 1'!H24,0,1)</f>
        <v>0</v>
      </c>
      <c r="F3" s="109">
        <f>IF(SUM('Sheet 1'!I4:I22)='Sheet 1'!I24,0,1)</f>
        <v>0</v>
      </c>
    </row>
    <row r="4" spans="1:6" x14ac:dyDescent="0.2">
      <c r="A4" t="s">
        <v>54</v>
      </c>
      <c r="B4" s="109">
        <f>IF((SUM('Sheet 1'!B$24:B$26))=('Sheet 1'!B$27),0,1)</f>
        <v>0</v>
      </c>
      <c r="C4" s="109">
        <f>IF((SUM('Sheet 1'!C$24:C$26))=('Sheet 1'!C$27),0,1)</f>
        <v>0</v>
      </c>
      <c r="D4" s="109"/>
      <c r="E4" s="109">
        <f>IF((SUM('Sheet 1'!H$24:H$26))=('Sheet 1'!H$27),0,1)</f>
        <v>0</v>
      </c>
      <c r="F4" s="109">
        <f>IF((SUM('Sheet 1'!I$24:I$26))=('Sheet 1'!I$27),0,1)</f>
        <v>0</v>
      </c>
    </row>
    <row r="5" spans="1:6" x14ac:dyDescent="0.2">
      <c r="B5" s="109"/>
      <c r="C5" s="109"/>
      <c r="D5" s="109"/>
      <c r="E5" s="109"/>
      <c r="F5" s="109"/>
    </row>
    <row r="6" spans="1:6" x14ac:dyDescent="0.2">
      <c r="A6" t="s">
        <v>55</v>
      </c>
      <c r="B6" s="109"/>
      <c r="C6" s="109"/>
      <c r="D6" s="109"/>
      <c r="E6" s="109">
        <f>IF(SUM('Sheet 1'!B36:B41)='Sheet 1'!H24,0,1)</f>
        <v>0</v>
      </c>
      <c r="F6" s="109">
        <f>IF(SUM('Sheet 1'!C36:C41)='Sheet 1'!I24,0,1)</f>
        <v>0</v>
      </c>
    </row>
    <row r="7" spans="1:6" x14ac:dyDescent="0.2">
      <c r="B7" s="109"/>
      <c r="C7" s="109"/>
      <c r="D7" s="109"/>
      <c r="E7" s="109"/>
      <c r="F7" s="109"/>
    </row>
    <row r="8" spans="1:6" x14ac:dyDescent="0.2">
      <c r="A8" t="s">
        <v>56</v>
      </c>
      <c r="B8" s="109">
        <f>IF(SUM('Sheet 1'!H35,'Sheet 1'!H41)='Sheet 1'!B24,0,1)</f>
        <v>1</v>
      </c>
      <c r="C8" s="109">
        <f>IF(SUM('Sheet 1'!I35,'Sheet 1'!I41)='Sheet 1'!C24,0,1)</f>
        <v>0</v>
      </c>
      <c r="D8" s="109"/>
      <c r="E8" s="109">
        <f>IF(SUM('Sheet 1'!H34,'Sheet 1'!H40)='Sheet 1'!H24,0,1)</f>
        <v>0</v>
      </c>
      <c r="F8" s="109">
        <f>IF(SUM('Sheet 1'!I34,'Sheet 1'!I40)='Sheet 1'!I24,0,1)</f>
        <v>0</v>
      </c>
    </row>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 1</vt:lpstr>
      <vt:lpstr>Chk</vt:lpstr>
    </vt:vector>
  </TitlesOfParts>
  <Company>Indiana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Enrollment Services</dc:creator>
  <cp:lastModifiedBy>Graunke, Steven Scott</cp:lastModifiedBy>
  <cp:lastPrinted>2018-05-15T20:56:28Z</cp:lastPrinted>
  <dcterms:created xsi:type="dcterms:W3CDTF">2005-01-11T16:04:59Z</dcterms:created>
  <dcterms:modified xsi:type="dcterms:W3CDTF">2018-11-27T20:03:02Z</dcterms:modified>
</cp:coreProperties>
</file>